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CUENTA PUBLICA 2020\1ER. TRIMESTRE 2020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435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9" l="1"/>
  <c r="C159" i="6"/>
  <c r="C9" i="6"/>
  <c r="C48" i="6"/>
  <c r="C28" i="6"/>
  <c r="C18" i="6"/>
  <c r="C10" i="6"/>
  <c r="D74" i="6"/>
  <c r="C84" i="6"/>
  <c r="B103" i="6"/>
  <c r="C103" i="6"/>
  <c r="B35" i="5"/>
  <c r="C35" i="5"/>
  <c r="B9" i="1"/>
  <c r="B17" i="1"/>
  <c r="B25" i="1"/>
  <c r="B38" i="1"/>
  <c r="B47" i="1"/>
  <c r="C47" i="1"/>
  <c r="F68" i="1"/>
  <c r="F63" i="1"/>
  <c r="F42" i="1"/>
  <c r="F38" i="1"/>
  <c r="F31" i="1"/>
  <c r="F27" i="1"/>
  <c r="F23" i="1"/>
  <c r="F19" i="1"/>
  <c r="F9" i="1"/>
  <c r="C41" i="1"/>
  <c r="C38" i="1"/>
  <c r="C31" i="1"/>
  <c r="C25" i="1"/>
  <c r="C17" i="1"/>
  <c r="C9" i="1"/>
  <c r="C19" i="7"/>
  <c r="C9" i="7"/>
  <c r="C29" i="7"/>
  <c r="B84" i="6"/>
  <c r="D103" i="6"/>
  <c r="D84" i="6"/>
  <c r="D49" i="6"/>
  <c r="G49" i="6"/>
  <c r="D50" i="6"/>
  <c r="G50" i="6"/>
  <c r="D51" i="6"/>
  <c r="G51" i="6"/>
  <c r="D52" i="6"/>
  <c r="G52" i="6"/>
  <c r="D53" i="6"/>
  <c r="G53" i="6"/>
  <c r="D54" i="6"/>
  <c r="G54" i="6"/>
  <c r="D55" i="6"/>
  <c r="G55" i="6"/>
  <c r="D56" i="6"/>
  <c r="G56" i="6"/>
  <c r="D57" i="6"/>
  <c r="G57" i="6"/>
  <c r="D59" i="6"/>
  <c r="C58" i="6"/>
  <c r="B58" i="6"/>
  <c r="D58" i="6"/>
  <c r="D29" i="6"/>
  <c r="D30" i="6"/>
  <c r="D31" i="6"/>
  <c r="D32" i="6"/>
  <c r="D33" i="6"/>
  <c r="D34" i="6"/>
  <c r="D35" i="6"/>
  <c r="D36" i="6"/>
  <c r="D37" i="6"/>
  <c r="D28" i="6"/>
  <c r="D17" i="6"/>
  <c r="D27" i="6"/>
  <c r="D26" i="6"/>
  <c r="D25" i="6"/>
  <c r="D24" i="6"/>
  <c r="D23" i="6"/>
  <c r="D22" i="6"/>
  <c r="D21" i="6"/>
  <c r="D20" i="6"/>
  <c r="D19" i="6"/>
  <c r="D15" i="6"/>
  <c r="D14" i="6"/>
  <c r="D13" i="6"/>
  <c r="D12" i="6"/>
  <c r="D11" i="6"/>
  <c r="D16" i="6"/>
  <c r="D10" i="6"/>
  <c r="G22" i="6"/>
  <c r="G13" i="5"/>
  <c r="C41" i="5"/>
  <c r="C70" i="5"/>
  <c r="E68" i="1"/>
  <c r="B60" i="1"/>
  <c r="B62" i="1"/>
  <c r="E63" i="1"/>
  <c r="C60" i="1"/>
  <c r="C62" i="1"/>
  <c r="C19" i="8"/>
  <c r="C9" i="8"/>
  <c r="C53" i="8"/>
  <c r="C43" i="8"/>
  <c r="C77" i="8"/>
  <c r="G12" i="5"/>
  <c r="D37" i="4"/>
  <c r="D40" i="4"/>
  <c r="D44" i="4"/>
  <c r="D11" i="4"/>
  <c r="D8" i="4"/>
  <c r="B37" i="4"/>
  <c r="B40" i="4"/>
  <c r="B44" i="4"/>
  <c r="B11" i="4"/>
  <c r="B20" i="2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27" i="8"/>
  <c r="C37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61" i="8"/>
  <c r="C71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13" i="6"/>
  <c r="C123" i="6"/>
  <c r="C133" i="6"/>
  <c r="C146" i="6"/>
  <c r="C150" i="6"/>
  <c r="Q76" i="24"/>
  <c r="D85" i="6"/>
  <c r="D93" i="6"/>
  <c r="D113" i="6"/>
  <c r="D123" i="6"/>
  <c r="D133" i="6"/>
  <c r="D146" i="6"/>
  <c r="D150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71" i="6"/>
  <c r="C75" i="6"/>
  <c r="Q150" i="24"/>
  <c r="D18" i="6"/>
  <c r="D38" i="6"/>
  <c r="D4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13" i="6"/>
  <c r="B123" i="6"/>
  <c r="B133" i="6"/>
  <c r="B146" i="6"/>
  <c r="B150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D35" i="5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Q106" i="15"/>
  <c r="Q107" i="15"/>
  <c r="Q108" i="15"/>
  <c r="Q109" i="15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C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P13" i="16"/>
  <c r="P3" i="16"/>
  <c r="G20" i="2"/>
  <c r="U13" i="16"/>
  <c r="U3" i="16"/>
  <c r="P54" i="15"/>
  <c r="P42" i="15"/>
  <c r="P39" i="18"/>
  <c r="P38" i="18"/>
  <c r="C8" i="4"/>
  <c r="Q5" i="18"/>
  <c r="Q39" i="18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<sst xmlns="http://schemas.openxmlformats.org/spreadsheetml/2006/main" count="4241" uniqueCount="3305">
  <si>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</si>
  <si>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</si>
  <si>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</si>
  <si>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</si>
  <si>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</si>
  <si>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</si>
  <si>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</si>
  <si>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</si>
  <si>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</si>
  <si>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</si>
  <si>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</si>
  <si>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</si>
  <si>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</si>
  <si>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</si>
  <si>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</si>
  <si>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</si>
  <si>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</si>
  <si>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</si>
  <si>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</si>
  <si>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</si>
  <si>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</si>
  <si>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</si>
  <si>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</si>
  <si>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</si>
  <si>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</si>
  <si>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</si>
  <si>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</si>
  <si>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</si>
  <si>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</si>
  <si>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</si>
  <si>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</si>
  <si>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</si>
  <si>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</si>
  <si>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</si>
  <si>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</si>
  <si>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</si>
  <si>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</si>
  <si>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</si>
  <si>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</si>
  <si>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</si>
  <si>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</si>
  <si>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</si>
  <si>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</si>
  <si>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</si>
  <si>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</si>
  <si>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</si>
  <si>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</si>
  <si>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</si>
  <si>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</si>
  <si>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</si>
  <si>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</si>
  <si>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</si>
  <si>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</si>
  <si>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</si>
  <si>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</si>
  <si>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</si>
  <si>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</si>
  <si>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</si>
  <si>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</si>
  <si>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</si>
  <si>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</si>
  <si>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</si>
  <si>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</si>
  <si>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</si>
  <si>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</si>
  <si>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</si>
  <si>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</si>
  <si>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</si>
  <si>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</si>
  <si>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</si>
  <si>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</si>
  <si>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</si>
  <si>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</si>
  <si>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</si>
  <si>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</si>
  <si>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</si>
  <si>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</si>
  <si>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</si>
  <si>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</si>
  <si>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</si>
  <si>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</si>
  <si>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</si>
  <si>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</si>
  <si>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</si>
  <si>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</si>
  <si>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</si>
  <si>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</si>
  <si>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</si>
  <si>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</si>
  <si>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</si>
  <si>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</si>
  <si>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</si>
  <si>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</si>
  <si>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</si>
  <si>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</si>
  <si>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</si>
  <si>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</si>
  <si>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</si>
  <si>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</si>
  <si>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</si>
  <si>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</si>
  <si>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</si>
  <si>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</si>
  <si>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</si>
  <si>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</si>
  <si>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</si>
  <si>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</si>
  <si>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</si>
  <si>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</si>
  <si>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</si>
  <si>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</si>
  <si>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</si>
  <si>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</si>
  <si>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</si>
  <si>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</si>
  <si>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</si>
  <si>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</si>
  <si>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</si>
  <si>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</si>
  <si>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</si>
  <si>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</si>
  <si>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</si>
  <si>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</si>
  <si>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</si>
  <si>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</si>
  <si>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</si>
  <si>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</si>
  <si>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</si>
  <si>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</si>
  <si>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</si>
  <si>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</si>
  <si>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</si>
  <si>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</si>
  <si>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</si>
  <si>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</si>
  <si>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</si>
  <si>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</si>
  <si>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</si>
  <si>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</si>
  <si>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</si>
  <si>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</si>
  <si>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</si>
  <si>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</si>
  <si>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</si>
  <si>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</si>
  <si>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</si>
  <si>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</si>
  <si>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</si>
  <si>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</si>
  <si>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</si>
  <si>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</si>
  <si>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</si>
  <si>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</si>
  <si>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</si>
  <si>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</si>
  <si>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</si>
  <si>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</si>
  <si>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</si>
  <si>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</si>
  <si>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</si>
  <si>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</si>
  <si>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</si>
  <si>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</si>
  <si>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</si>
  <si>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</si>
  <si>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</si>
  <si>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</si>
  <si>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</si>
  <si>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</si>
  <si>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</si>
  <si>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</si>
  <si>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</si>
  <si>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</si>
  <si>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</si>
  <si>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</si>
  <si>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</si>
  <si>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</si>
  <si>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</si>
  <si>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</si>
  <si>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</si>
  <si>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</si>
  <si>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</si>
  <si>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</si>
  <si>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</si>
  <si>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</si>
  <si>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</si>
  <si>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</si>
  <si>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</si>
  <si>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</si>
  <si>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</si>
  <si>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</si>
  <si>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</si>
  <si>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</si>
  <si>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</si>
  <si>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</si>
  <si>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</si>
  <si>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</si>
  <si>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</si>
  <si>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</si>
  <si>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</si>
  <si>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</si>
  <si>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</si>
  <si>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</si>
  <si>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</si>
  <si>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</si>
  <si>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</si>
  <si>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</si>
  <si>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</si>
  <si>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</si>
  <si>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</si>
  <si>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</si>
  <si>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</si>
  <si>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</si>
  <si>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</si>
  <si>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</si>
  <si>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</si>
  <si>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</si>
  <si>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</si>
  <si>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</si>
  <si>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</si>
  <si>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</si>
  <si>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</si>
  <si>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</si>
  <si>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</si>
  <si>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</si>
  <si>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</si>
  <si>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</si>
  <si>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</si>
  <si>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</si>
  <si>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</si>
  <si>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</si>
  <si>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</si>
  <si>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</si>
  <si>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</si>
  <si>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</si>
  <si>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</si>
  <si>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</si>
  <si>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</si>
  <si>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</si>
  <si>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</si>
  <si>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</si>
  <si>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</si>
  <si>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</si>
  <si>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</si>
  <si>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</si>
  <si>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</si>
  <si>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</si>
  <si>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</si>
  <si>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</si>
  <si>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</si>
  <si>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</si>
  <si>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</si>
  <si>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</si>
  <si>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</si>
  <si>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</si>
  <si>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</si>
  <si>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</si>
  <si>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</si>
  <si>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</si>
  <si>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</si>
  <si>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</si>
  <si>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</si>
  <si>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</si>
  <si>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</si>
  <si>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</si>
  <si>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</si>
  <si>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</si>
  <si>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</si>
  <si>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</si>
  <si>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</si>
  <si>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</si>
  <si>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</si>
  <si>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</si>
  <si>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</si>
  <si>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</si>
  <si>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</si>
  <si>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</si>
  <si>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</si>
  <si>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</si>
  <si>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</si>
  <si>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</si>
  <si>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</si>
  <si>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</si>
  <si>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</si>
  <si>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</si>
  <si>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</si>
  <si>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</si>
  <si>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</si>
  <si>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</si>
  <si>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</si>
  <si>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</si>
  <si>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</si>
  <si>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</si>
  <si>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</si>
  <si>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</si>
  <si>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</si>
  <si>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</si>
  <si>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</si>
  <si>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</si>
  <si>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</si>
  <si>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</si>
  <si>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</si>
  <si>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</si>
  <si>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</si>
  <si>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</si>
  <si>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</si>
  <si>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</si>
  <si>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</si>
  <si>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</si>
  <si>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</si>
  <si>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</si>
  <si>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</si>
  <si>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</si>
  <si>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</si>
  <si>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</si>
  <si>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</si>
  <si>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</si>
  <si>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</si>
  <si>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</si>
  <si>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</si>
  <si>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</si>
  <si>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</si>
  <si>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</si>
  <si>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</si>
  <si>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</si>
  <si>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</si>
  <si>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</si>
  <si>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</si>
  <si>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</si>
  <si>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</si>
  <si>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</si>
  <si>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</si>
  <si>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</si>
  <si>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</si>
  <si>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</si>
  <si>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</si>
  <si>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</si>
  <si>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</si>
  <si>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</si>
  <si>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</si>
  <si>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</si>
  <si>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</si>
  <si>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</si>
  <si>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</si>
  <si>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</si>
  <si>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</si>
  <si>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</si>
  <si>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</si>
  <si>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</si>
  <si>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</si>
  <si>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</si>
  <si>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</si>
  <si>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</si>
  <si>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</si>
  <si>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</si>
  <si>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</si>
  <si>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</si>
  <si>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</si>
  <si>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</si>
  <si>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</si>
  <si>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</si>
  <si>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</si>
  <si>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</si>
  <si>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</si>
  <si>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</si>
  <si>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</si>
  <si>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</si>
  <si>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</si>
  <si>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</si>
  <si>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</si>
  <si>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</si>
  <si>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</si>
  <si>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</si>
  <si>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</si>
  <si>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</si>
  <si>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</si>
  <si>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</si>
  <si>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</si>
  <si>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</si>
  <si>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</si>
  <si>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</si>
  <si>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</si>
  <si>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</si>
  <si>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</si>
  <si>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</si>
  <si>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</si>
  <si>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</si>
  <si>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</si>
  <si>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</si>
  <si>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</si>
  <si>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</si>
  <si>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</si>
  <si>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</si>
  <si>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</si>
  <si>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</si>
  <si>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</si>
  <si>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</si>
  <si>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</si>
  <si>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</si>
  <si>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</si>
  <si>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</si>
  <si>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</si>
  <si>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</si>
  <si>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</si>
  <si>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</si>
  <si>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</si>
  <si>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</si>
  <si>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</si>
  <si>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</si>
  <si>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</si>
  <si>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</si>
  <si>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</si>
  <si>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</si>
  <si>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</si>
  <si>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</si>
  <si>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</si>
  <si>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</si>
  <si>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</si>
  <si>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</si>
  <si>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</si>
  <si>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</si>
  <si>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</si>
  <si>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</si>
  <si>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</si>
  <si>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</si>
  <si>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</si>
  <si>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</si>
  <si>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</si>
  <si>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</si>
  <si>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</si>
  <si>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</si>
  <si>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</si>
  <si>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</si>
  <si>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</si>
  <si>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</si>
  <si>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</si>
  <si>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</si>
  <si>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</si>
  <si>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</si>
  <si>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</si>
  <si>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</si>
  <si>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</si>
  <si>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</si>
  <si>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</si>
  <si>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</si>
  <si>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</si>
  <si>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</si>
  <si>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</si>
  <si>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</si>
  <si>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</si>
  <si>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</si>
  <si>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</si>
  <si>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</si>
  <si>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</si>
  <si>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</si>
  <si>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</si>
  <si>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</si>
  <si>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</si>
  <si>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</si>
  <si>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</si>
  <si>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</si>
  <si>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</si>
  <si>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</si>
  <si>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</si>
  <si>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</si>
  <si>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</si>
  <si>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</si>
  <si>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</si>
  <si>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</si>
  <si>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</si>
  <si>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</si>
  <si>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</si>
  <si>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</si>
  <si>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</si>
  <si>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</si>
  <si>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</si>
  <si>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</si>
  <si>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</si>
  <si>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</si>
  <si>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</si>
  <si>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</si>
  <si>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</si>
  <si>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</si>
  <si>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</si>
  <si>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</si>
  <si>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</si>
  <si>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</si>
  <si>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</si>
  <si>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</si>
  <si>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</si>
  <si>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</si>
  <si>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</si>
  <si>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</si>
  <si>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</si>
  <si>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</si>
  <si>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</si>
  <si>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</si>
  <si>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</si>
  <si>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</si>
  <si>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</si>
  <si>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</si>
  <si>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</si>
  <si>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</si>
  <si>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</si>
  <si>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</si>
  <si>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</si>
  <si>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</si>
  <si>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</si>
  <si>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</si>
  <si>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</si>
  <si>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</si>
  <si>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</si>
  <si>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</si>
  <si>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</si>
  <si>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</si>
  <si>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</si>
  <si>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</si>
  <si>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</si>
  <si>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</si>
  <si>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</si>
  <si>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</si>
  <si>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</si>
  <si>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</si>
  <si>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</si>
  <si>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</si>
  <si>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</si>
  <si>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</si>
  <si>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</si>
  <si>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</si>
  <si>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</si>
  <si>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</si>
  <si>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</si>
  <si>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</si>
  <si>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</si>
  <si>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</si>
  <si>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</si>
  <si>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</si>
  <si>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</si>
  <si>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</si>
  <si>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</si>
  <si>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</si>
  <si>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</si>
  <si>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</si>
  <si>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</si>
  <si>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</si>
  <si>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</si>
  <si>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</si>
  <si>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</si>
  <si>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</si>
  <si>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</si>
  <si>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</si>
  <si>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</si>
  <si>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</si>
  <si>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</si>
  <si>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</si>
  <si>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</si>
  <si>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</si>
  <si>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</si>
  <si>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</si>
  <si>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</si>
  <si>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</si>
  <si>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</si>
  <si>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</si>
  <si>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</si>
  <si>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</si>
  <si>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</si>
  <si>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</si>
  <si>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</si>
  <si>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</si>
  <si>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</si>
  <si>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</si>
  <si>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</si>
  <si>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</si>
  <si>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</si>
  <si>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</si>
  <si>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</si>
  <si>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</si>
  <si>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</si>
  <si>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</si>
  <si>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</si>
  <si>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</si>
  <si>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</si>
  <si>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</si>
  <si>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</si>
  <si>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</si>
  <si>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</si>
  <si>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</si>
  <si>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</si>
  <si>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</si>
  <si>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</si>
  <si>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</si>
  <si>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</si>
  <si>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</si>
  <si>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</si>
  <si>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</si>
  <si>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</si>
  <si>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</si>
  <si>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</si>
  <si>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</si>
  <si>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</si>
  <si>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</si>
  <si>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</si>
  <si>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</si>
  <si>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</si>
  <si>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</si>
  <si>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</si>
  <si>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</si>
  <si>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</si>
  <si>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</si>
  <si>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</si>
  <si>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</si>
  <si>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</si>
  <si>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</si>
  <si>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</si>
  <si>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</si>
  <si>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</si>
  <si>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</si>
  <si>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</si>
  <si>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</si>
  <si>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</si>
  <si>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</si>
  <si>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</si>
  <si>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</si>
  <si>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</si>
  <si>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</si>
  <si>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</si>
  <si>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</si>
  <si>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</si>
  <si>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</si>
  <si>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</si>
  <si>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</si>
  <si>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</si>
  <si>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</si>
  <si>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</si>
  <si>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</si>
  <si>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</si>
  <si>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</si>
  <si>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</si>
  <si>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</si>
  <si>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</si>
  <si>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</si>
  <si>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</si>
  <si>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</si>
  <si>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</si>
  <si>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</si>
  <si>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</si>
  <si>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</si>
  <si>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</si>
  <si>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</si>
  <si>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</si>
  <si>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</si>
  <si>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</si>
  <si>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</si>
  <si>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</si>
  <si>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</si>
  <si>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</si>
  <si>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</si>
  <si>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</si>
  <si>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</si>
  <si>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</si>
  <si>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</si>
  <si>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</si>
  <si>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</si>
  <si>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</si>
  <si>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</si>
  <si>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</si>
  <si>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</si>
  <si>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</si>
  <si>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</si>
  <si>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</si>
  <si>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</si>
  <si>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</si>
  <si>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</si>
  <si>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</si>
  <si>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</si>
  <si>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</si>
  <si>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</si>
  <si>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</si>
  <si>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</si>
  <si>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</si>
  <si>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</si>
  <si>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</si>
  <si>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</si>
  <si>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</si>
  <si>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</si>
  <si>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</si>
  <si>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</si>
  <si>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</si>
  <si>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</si>
  <si>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</si>
  <si>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</si>
  <si>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</si>
  <si>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</si>
  <si>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</si>
  <si>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</si>
  <si>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</si>
  <si>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</si>
  <si>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</si>
  <si>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</si>
  <si>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</si>
  <si>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</si>
  <si>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</si>
  <si>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</si>
  <si>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</si>
  <si>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</si>
  <si>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</si>
  <si>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</si>
  <si>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</si>
  <si>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</si>
  <si>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</si>
  <si>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</si>
  <si>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</si>
  <si>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</si>
  <si>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</si>
  <si>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</si>
  <si>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</si>
  <si>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</si>
  <si>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</si>
  <si>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</si>
  <si>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</si>
  <si>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</si>
  <si>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</si>
  <si>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</si>
  <si>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</si>
  <si>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</si>
  <si>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</si>
  <si>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</si>
  <si>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</si>
  <si>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</si>
  <si>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</si>
  <si>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</si>
  <si>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</si>
  <si>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</si>
  <si>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</si>
  <si>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</si>
  <si>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</si>
  <si>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</si>
  <si>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</si>
  <si>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</si>
  <si>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</si>
  <si>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</si>
  <si>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</si>
  <si>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</si>
  <si>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</si>
  <si>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</si>
  <si>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</si>
  <si>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</si>
  <si>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</si>
  <si>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</si>
  <si>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</si>
  <si>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</si>
  <si>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</si>
  <si>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</si>
  <si>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</si>
  <si>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</si>
  <si>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</si>
  <si>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</si>
  <si>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</si>
  <si>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</si>
  <si>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</si>
  <si>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</si>
  <si>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</si>
  <si>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</si>
  <si>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</si>
  <si>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</si>
  <si>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</si>
  <si>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</si>
  <si>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</si>
  <si>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</si>
  <si>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</si>
  <si>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</si>
  <si>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</si>
  <si>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</si>
  <si>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</si>
  <si>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</si>
  <si>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</si>
  <si>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</si>
  <si>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</si>
  <si>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</si>
  <si>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</si>
  <si>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</si>
  <si>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</si>
  <si>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</si>
  <si>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</si>
  <si>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</si>
  <si>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</si>
  <si>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</si>
  <si>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</si>
  <si>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</si>
  <si>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</si>
  <si>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</si>
  <si>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</si>
  <si>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</si>
  <si>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</si>
  <si>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</si>
  <si>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</si>
  <si>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</si>
  <si>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</si>
  <si>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</si>
  <si>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</si>
  <si>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</si>
  <si>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</si>
  <si>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</si>
  <si>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</si>
  <si>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</si>
  <si>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</si>
  <si>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</si>
  <si>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</si>
  <si>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</si>
  <si>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</si>
  <si>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</si>
  <si>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</si>
  <si>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</si>
  <si>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</si>
  <si>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</si>
  <si>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</si>
  <si>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</si>
  <si>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</si>
  <si>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</si>
  <si>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</si>
  <si>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</si>
  <si>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</si>
  <si>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</si>
  <si>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</si>
  <si>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</si>
  <si>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</si>
  <si>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</si>
  <si>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</si>
  <si>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</si>
  <si>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</si>
  <si>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</si>
  <si>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</si>
  <si>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</si>
  <si>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</si>
  <si>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</si>
  <si>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</si>
  <si>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</si>
  <si>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</si>
  <si>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</si>
  <si>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</si>
  <si>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</si>
  <si>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</si>
  <si>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</si>
  <si>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</si>
  <si>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</si>
  <si>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</si>
  <si>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</si>
  <si>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</si>
  <si>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</si>
  <si>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</si>
  <si>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</si>
  <si>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</si>
  <si>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</si>
  <si>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</si>
  <si>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</si>
  <si>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</si>
  <si>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</si>
  <si>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</si>
  <si>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</si>
  <si>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</si>
  <si>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</si>
  <si>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</si>
  <si>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</si>
  <si>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</si>
  <si>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</si>
  <si>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</si>
  <si>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</si>
  <si>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</si>
  <si>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</si>
  <si>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</si>
  <si>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</si>
  <si>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</si>
  <si>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</si>
  <si>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</si>
  <si>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</si>
  <si>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</si>
  <si>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</si>
  <si>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</si>
  <si>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</si>
  <si>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</si>
  <si>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</si>
  <si>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</si>
  <si>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</si>
  <si>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</si>
  <si>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</si>
  <si>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</si>
  <si>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</si>
  <si>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</si>
  <si>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</si>
  <si>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</si>
  <si>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</si>
  <si>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</si>
  <si>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</si>
  <si>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</si>
  <si>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</si>
  <si>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</si>
  <si>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</si>
  <si>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</si>
  <si>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</si>
  <si>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</si>
  <si>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</si>
  <si>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</si>
  <si>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</si>
  <si>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</si>
  <si>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</si>
  <si>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</si>
  <si>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</si>
  <si>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</si>
  <si>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</si>
  <si>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</si>
  <si>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</si>
  <si>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</si>
  <si>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</si>
  <si>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</si>
  <si>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</si>
  <si>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</si>
  <si>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</si>
  <si>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</si>
  <si>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</si>
  <si>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</si>
  <si>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</si>
  <si>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</si>
  <si>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</si>
  <si>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</si>
  <si>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</si>
  <si>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</si>
  <si>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</si>
  <si>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</si>
  <si>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</si>
  <si>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</si>
  <si>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</si>
  <si>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</si>
  <si>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</si>
  <si>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</si>
  <si>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</si>
  <si>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</si>
  <si>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</si>
  <si>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</si>
  <si>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</si>
  <si>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</si>
  <si>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</si>
  <si>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</si>
  <si>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</si>
  <si>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</si>
  <si>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</si>
  <si>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</si>
  <si>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</si>
  <si>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</si>
  <si>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</si>
  <si>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</si>
  <si>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</si>
  <si>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</si>
  <si>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</si>
  <si>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</si>
  <si>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</si>
  <si>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</si>
  <si>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</si>
  <si>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</si>
  <si>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</si>
  <si>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</si>
  <si>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</si>
  <si>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</si>
  <si>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</si>
  <si>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</si>
  <si>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</si>
  <si>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</si>
  <si>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</si>
  <si>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</si>
  <si>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</si>
  <si>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</si>
  <si>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</si>
  <si>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</si>
  <si>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</si>
  <si>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</si>
  <si>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</si>
  <si>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</si>
  <si>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</si>
  <si>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</si>
  <si>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</si>
  <si>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</si>
  <si>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</si>
  <si>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</si>
  <si>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</si>
  <si>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</si>
  <si>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</si>
  <si>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</si>
  <si>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</si>
  <si>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</si>
  <si>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</si>
  <si>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</si>
  <si>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</si>
  <si>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</si>
  <si>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</si>
  <si>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</si>
  <si>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</si>
  <si>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</si>
  <si>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</si>
  <si>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</si>
  <si>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</si>
  <si>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</si>
  <si>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</si>
  <si>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</si>
  <si>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</si>
  <si>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</si>
  <si>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</si>
  <si>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</si>
  <si>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</si>
  <si>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</si>
  <si>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</si>
  <si>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</si>
  <si>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</si>
  <si>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</si>
  <si>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</si>
  <si>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</si>
  <si>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</si>
  <si>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</si>
  <si>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</si>
  <si>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</si>
  <si>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</si>
  <si>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</si>
  <si>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</si>
  <si>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</si>
  <si>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</si>
  <si>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</si>
  <si>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</si>
  <si>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</si>
  <si>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</si>
  <si>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</si>
  <si>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</si>
  <si>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</si>
  <si>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</si>
  <si>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</si>
  <si>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</si>
  <si>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</si>
  <si>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</si>
  <si>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</si>
  <si>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</si>
  <si>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</si>
  <si>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</si>
  <si>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</si>
  <si>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</si>
  <si>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</si>
  <si>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</si>
  <si>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</si>
  <si>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</si>
  <si>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</si>
  <si>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</si>
  <si>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</si>
  <si>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</si>
  <si>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</si>
  <si>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</si>
  <si>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</si>
  <si>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</si>
  <si>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</si>
  <si>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</si>
  <si>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</si>
  <si>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</si>
  <si>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</si>
  <si>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</si>
  <si>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</si>
  <si>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</si>
  <si>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</si>
  <si>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</si>
  <si>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</si>
  <si>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</si>
  <si>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</si>
  <si>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</si>
  <si>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</si>
  <si>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</si>
  <si>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</si>
  <si>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</si>
  <si>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</si>
  <si>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</si>
  <si>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</si>
  <si>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</si>
  <si>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</si>
  <si>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</si>
  <si>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</si>
  <si>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</si>
  <si>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</si>
  <si>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</si>
  <si>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</si>
  <si>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</si>
  <si>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</si>
  <si>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</si>
  <si>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</si>
  <si>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</si>
  <si>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</si>
  <si>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</si>
  <si>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</si>
  <si>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</si>
  <si>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</si>
  <si>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</si>
  <si>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</si>
  <si>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</si>
  <si>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</si>
  <si>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</si>
  <si>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</si>
  <si>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</si>
  <si>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</si>
  <si>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</si>
  <si>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</si>
  <si>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</si>
  <si>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</si>
  <si>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</si>
  <si>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</si>
  <si>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</si>
  <si>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</si>
  <si>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</si>
  <si>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</si>
  <si>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</si>
  <si>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</si>
  <si>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</si>
  <si>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</si>
  <si>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</si>
  <si>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</si>
  <si>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</si>
  <si>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</si>
  <si>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</si>
  <si>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</si>
  <si>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</si>
  <si>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</si>
  <si>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</si>
  <si>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</si>
  <si>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</si>
  <si>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</si>
  <si>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</si>
  <si>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</si>
  <si>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</si>
  <si>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</si>
  <si>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</si>
  <si>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</si>
  <si>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</si>
  <si>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</si>
  <si>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</si>
  <si>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</si>
  <si>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</si>
  <si>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</si>
  <si>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</si>
  <si>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</si>
  <si>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</si>
  <si>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</si>
  <si>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</si>
  <si>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</si>
  <si>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</si>
  <si>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</si>
  <si>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</si>
  <si>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</si>
  <si>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</si>
  <si>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</si>
  <si>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</si>
  <si>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</si>
  <si>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</si>
  <si>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</si>
  <si>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</si>
  <si>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</si>
  <si>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</si>
  <si>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</si>
  <si>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</si>
  <si>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</si>
  <si>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</si>
  <si>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</si>
  <si>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</si>
  <si>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</si>
  <si>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</si>
  <si>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</si>
  <si>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</si>
  <si>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</si>
  <si>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</si>
  <si>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</si>
  <si>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</si>
  <si>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</si>
  <si>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</si>
  <si>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</si>
  <si>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</si>
  <si>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</si>
  <si>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</si>
  <si>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</si>
  <si>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</si>
  <si>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</si>
  <si>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</si>
  <si>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</si>
  <si>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</si>
  <si>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</si>
  <si>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</si>
  <si>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</si>
  <si>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</si>
  <si>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</si>
  <si>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</si>
  <si>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</si>
  <si>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</si>
  <si>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</si>
  <si>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</si>
  <si>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</si>
  <si>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</si>
  <si>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</si>
  <si>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</si>
  <si>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</si>
  <si>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</si>
  <si>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</si>
  <si>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</si>
  <si>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</si>
  <si>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</si>
  <si>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</si>
  <si>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</si>
  <si>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</si>
  <si>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</si>
  <si>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</si>
  <si>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</si>
  <si>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</si>
  <si>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</si>
  <si>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</si>
  <si>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</si>
  <si>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</si>
  <si>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</si>
  <si>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</si>
  <si>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</si>
  <si>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</si>
  <si>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</si>
  <si>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</si>
  <si>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</si>
  <si>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</si>
  <si>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</si>
  <si>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</si>
  <si>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</si>
  <si>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</si>
  <si>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</si>
  <si>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</si>
  <si>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</si>
  <si>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</si>
  <si>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</si>
  <si>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</si>
  <si>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</si>
  <si>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</si>
  <si>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</si>
  <si>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</si>
  <si>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</si>
  <si>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</si>
  <si>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</si>
  <si>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</si>
  <si>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</si>
  <si>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</si>
  <si>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</si>
  <si>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</si>
  <si>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</si>
  <si>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</si>
  <si>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</si>
  <si>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</si>
  <si>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</si>
  <si>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</si>
  <si>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</si>
  <si>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</si>
  <si>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</si>
  <si>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</si>
  <si>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</si>
  <si>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</si>
  <si>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</si>
  <si>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</si>
  <si>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</si>
  <si>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</si>
  <si>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</si>
  <si>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</si>
  <si>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</si>
  <si>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</si>
  <si>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</si>
  <si>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</si>
  <si>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</si>
  <si>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</si>
  <si>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</si>
  <si>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</si>
  <si>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</si>
  <si>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</si>
  <si>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</si>
  <si>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</si>
  <si>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</si>
  <si>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</si>
  <si>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</si>
  <si>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</si>
  <si>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</si>
  <si>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</si>
  <si>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</si>
  <si>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</si>
  <si>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</si>
  <si>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</si>
  <si>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</si>
  <si>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</si>
  <si>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</si>
  <si>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</si>
  <si>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</si>
  <si>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</si>
  <si>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</si>
  <si>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</si>
  <si>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</si>
  <si>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</si>
  <si>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</si>
  <si>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</si>
  <si>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</si>
  <si>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</si>
  <si>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</si>
  <si>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</si>
  <si>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</si>
  <si>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</si>
  <si>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</si>
  <si>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</si>
  <si>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</si>
  <si>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</si>
  <si>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</si>
  <si>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</si>
  <si>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</si>
  <si>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</si>
  <si>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</si>
  <si>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</si>
  <si>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</si>
  <si>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</si>
  <si>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</si>
  <si>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</si>
  <si>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</si>
  <si>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</si>
  <si>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</si>
  <si>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</si>
  <si>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</si>
  <si>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</si>
  <si>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</si>
  <si>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</si>
  <si>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</si>
  <si>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</si>
  <si>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</si>
  <si>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</si>
  <si>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</si>
  <si>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</si>
  <si>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</si>
  <si>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</si>
  <si>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</si>
  <si>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</si>
  <si>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</si>
  <si>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</si>
  <si>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</si>
  <si>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</si>
  <si>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</si>
  <si>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</si>
  <si>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</si>
  <si>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</si>
  <si>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</si>
  <si>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</si>
  <si>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</si>
  <si>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</si>
  <si>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</si>
  <si>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</si>
  <si>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</si>
  <si>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</si>
  <si>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</si>
  <si>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</si>
  <si>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</si>
  <si>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</si>
  <si>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</si>
  <si>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</si>
  <si>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</si>
  <si>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</si>
  <si>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</si>
  <si>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</si>
  <si>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</si>
  <si>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</si>
  <si>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</si>
  <si>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</si>
  <si>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</si>
  <si>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</si>
  <si>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</si>
  <si>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</si>
  <si>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</si>
  <si>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</si>
  <si>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</si>
  <si>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</si>
  <si>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</si>
  <si>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</si>
  <si>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</si>
  <si>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</si>
  <si>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</si>
  <si>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</si>
  <si>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</si>
  <si>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</si>
  <si>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</si>
  <si>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</si>
  <si>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</si>
  <si>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</si>
  <si>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</si>
  <si>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</si>
  <si>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</si>
  <si>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</si>
  <si>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</si>
  <si>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</si>
  <si>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</si>
  <si>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</si>
  <si>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</si>
  <si>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</si>
  <si>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</si>
  <si>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</si>
  <si>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</si>
  <si>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</si>
  <si>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</si>
  <si>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</si>
  <si>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</si>
  <si>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</si>
  <si>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</si>
  <si>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</si>
  <si>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</si>
  <si>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</si>
  <si>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</si>
  <si>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</si>
  <si>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</si>
  <si>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</si>
  <si>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</si>
  <si>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</si>
  <si>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</si>
  <si>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</si>
  <si>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</si>
  <si>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</si>
  <si>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</si>
  <si>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</si>
  <si>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</si>
  <si>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</si>
  <si>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</si>
  <si>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</si>
  <si>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</si>
  <si>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</si>
  <si>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</si>
  <si>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</si>
  <si>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</si>
  <si>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</si>
  <si>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</si>
  <si>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</si>
  <si>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</si>
  <si>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</si>
  <si>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</si>
  <si>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</si>
  <si>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</si>
  <si>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</si>
  <si>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</si>
  <si>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</si>
  <si>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</si>
  <si>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</si>
  <si>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</si>
  <si>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</si>
  <si>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</si>
  <si>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</si>
  <si>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</si>
  <si>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</si>
  <si>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</si>
  <si>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</si>
  <si>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</si>
  <si>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</si>
  <si>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</si>
  <si>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</si>
  <si>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</si>
  <si>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</si>
  <si>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</si>
  <si>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</si>
  <si>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</si>
  <si>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</si>
  <si>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</si>
  <si>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</si>
  <si>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</si>
  <si>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</si>
  <si>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</si>
  <si>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</si>
  <si>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</si>
  <si>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</si>
  <si>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</si>
  <si>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</si>
  <si>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</si>
  <si>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</si>
  <si>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</si>
  <si>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</si>
  <si>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</si>
  <si>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</si>
  <si>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</si>
  <si>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</si>
  <si>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</si>
  <si>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</si>
  <si>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</si>
  <si>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</si>
  <si>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</si>
  <si>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</si>
  <si>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</si>
  <si>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</si>
  <si>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</si>
  <si>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</si>
  <si>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</si>
  <si>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</si>
  <si>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</si>
  <si>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</si>
  <si>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</si>
  <si>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</si>
  <si>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</si>
  <si>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</si>
  <si>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</si>
  <si>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</si>
  <si>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</si>
  <si>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</si>
  <si>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</si>
  <si>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</si>
  <si>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</si>
  <si>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</si>
  <si>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</si>
  <si>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</si>
  <si>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</si>
  <si>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</si>
  <si>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</si>
  <si>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</si>
  <si>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</si>
  <si>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</si>
  <si>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</si>
  <si>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</si>
  <si>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</si>
  <si>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</si>
  <si>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</si>
  <si>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</si>
  <si>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</si>
  <si>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</si>
  <si>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</si>
  <si>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</si>
  <si>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</si>
  <si>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</si>
  <si>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</si>
  <si>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</si>
  <si>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</si>
  <si>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</si>
  <si>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</si>
  <si>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</si>
  <si>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</si>
  <si>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</si>
  <si>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</si>
  <si>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</si>
  <si>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</si>
  <si>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</si>
  <si>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</si>
  <si>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</si>
  <si>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</si>
  <si>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</si>
  <si>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</si>
  <si>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</si>
  <si>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</si>
  <si>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</si>
  <si>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</si>
  <si>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</si>
  <si>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</si>
  <si>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</si>
  <si>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</si>
  <si>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</si>
  <si>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</si>
  <si>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</si>
  <si>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</si>
  <si>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</si>
  <si>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</si>
  <si>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</si>
  <si>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</si>
  <si>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</si>
  <si>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</si>
  <si>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</si>
  <si>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</si>
  <si>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</si>
  <si>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</si>
  <si>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</si>
  <si>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</si>
  <si>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</si>
  <si>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</si>
  <si>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</si>
  <si>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</si>
  <si>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</si>
  <si>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</si>
  <si>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</si>
  <si>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</si>
  <si>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</si>
  <si>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</si>
  <si>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</si>
  <si>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</si>
  <si>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</si>
  <si>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</si>
  <si>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</si>
  <si>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</si>
  <si>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</si>
  <si>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</si>
  <si>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</si>
  <si>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</si>
  <si>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</si>
  <si>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</si>
  <si>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</si>
  <si>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</si>
  <si>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</si>
  <si>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</si>
  <si>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</si>
  <si>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</si>
  <si>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</si>
  <si>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</si>
  <si>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</si>
  <si>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</si>
  <si>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</si>
  <si>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</si>
  <si>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</si>
  <si>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</si>
  <si>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</si>
  <si>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</si>
  <si>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</si>
  <si>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</si>
  <si>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</si>
  <si>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</si>
  <si>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</si>
  <si>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</si>
  <si>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</si>
  <si>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</si>
  <si>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</si>
  <si>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</si>
  <si>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</si>
  <si>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</si>
  <si>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</si>
  <si>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</si>
  <si>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</si>
  <si>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</si>
  <si>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</si>
  <si>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</si>
  <si>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</si>
  <si>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</si>
  <si>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</si>
  <si>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</si>
  <si>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</si>
  <si>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</si>
  <si>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</si>
  <si>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</si>
  <si>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</si>
  <si>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</si>
  <si>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</si>
  <si>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</si>
  <si>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</si>
  <si>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</si>
  <si>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</si>
  <si>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</si>
  <si>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</si>
  <si>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</si>
  <si>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</si>
  <si>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</si>
  <si>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</si>
  <si>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</si>
  <si>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</si>
  <si>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</si>
  <si>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</si>
  <si>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</si>
  <si>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</si>
  <si>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</si>
  <si>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</si>
  <si>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</si>
  <si>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</si>
  <si>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</si>
  <si>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</si>
  <si>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</si>
  <si>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</si>
  <si>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</si>
  <si>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</si>
  <si>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</si>
  <si>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</si>
  <si>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</si>
  <si>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</si>
  <si>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</si>
  <si>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</si>
  <si>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</si>
  <si>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</si>
  <si>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</si>
  <si>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</si>
  <si>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</si>
  <si>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</si>
  <si>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</si>
  <si>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</si>
  <si>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</si>
  <si>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</si>
  <si>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</si>
  <si>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</si>
  <si>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</si>
  <si>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</si>
  <si>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</si>
  <si>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</si>
  <si>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</si>
  <si>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</si>
  <si>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</si>
  <si>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</si>
  <si>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</si>
  <si>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</si>
  <si>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</si>
  <si>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</si>
  <si>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</si>
  <si>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</si>
  <si>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</si>
  <si>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</si>
  <si>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</si>
  <si>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</si>
  <si>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</si>
  <si>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</si>
  <si>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</si>
  <si>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</si>
  <si>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</si>
  <si>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</si>
  <si>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</si>
  <si>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</si>
  <si>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</si>
  <si>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</si>
  <si>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</si>
  <si>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</si>
  <si>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</si>
  <si>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</si>
  <si>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</si>
  <si>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</si>
  <si>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</si>
  <si>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</si>
  <si>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</si>
  <si>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</si>
  <si>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</si>
  <si>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</si>
  <si>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</si>
  <si>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</si>
  <si>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</si>
  <si>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</si>
  <si>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</si>
  <si>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</si>
  <si>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</si>
  <si>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</si>
  <si>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</si>
  <si>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</si>
  <si>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</si>
  <si>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</si>
  <si>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</si>
  <si>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</si>
  <si>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</si>
  <si>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</si>
  <si>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</si>
  <si>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</si>
  <si>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</si>
  <si>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</si>
  <si>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</si>
  <si>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</si>
  <si>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</si>
  <si>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</si>
  <si>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</si>
  <si>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</si>
  <si>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</si>
  <si>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</si>
  <si>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</si>
  <si>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</si>
  <si>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</si>
  <si>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</si>
  <si>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</si>
  <si>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</si>
  <si>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</si>
  <si>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</si>
  <si>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</si>
  <si>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</si>
  <si>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</si>
  <si>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</si>
  <si>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</si>
  <si>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</si>
  <si>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</si>
  <si>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</si>
  <si>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</si>
  <si>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</si>
  <si>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</si>
  <si>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</si>
  <si>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</si>
  <si>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</si>
  <si>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</si>
  <si>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</si>
  <si>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</si>
  <si>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</si>
  <si>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</si>
  <si>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</si>
  <si>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</si>
  <si>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</si>
  <si>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</si>
  <si>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</si>
  <si>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</si>
  <si>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</si>
  <si>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</si>
  <si>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</si>
  <si>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</si>
  <si>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</si>
  <si>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</si>
  <si>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</si>
  <si>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</si>
  <si>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</si>
  <si>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</si>
  <si>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</si>
  <si>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</si>
  <si>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</si>
  <si>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</si>
  <si>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</si>
  <si>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</si>
  <si>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</si>
  <si>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</si>
  <si>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</si>
  <si>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</si>
  <si>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</si>
  <si>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</si>
  <si>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</si>
  <si>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</si>
  <si>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</si>
  <si>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</si>
  <si>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</si>
  <si>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</si>
  <si>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</si>
  <si>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</si>
  <si>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</si>
  <si>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</si>
  <si>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</si>
  <si>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</si>
  <si>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</si>
  <si>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</si>
  <si>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</si>
  <si>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</si>
  <si>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</si>
  <si>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</si>
  <si>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</si>
  <si>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</si>
  <si>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</si>
  <si>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</si>
  <si>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</si>
  <si>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</si>
  <si>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</si>
  <si>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</si>
  <si>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</si>
  <si>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</si>
  <si>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</si>
  <si>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</si>
  <si>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</si>
  <si>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</si>
  <si>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</si>
  <si>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</si>
  <si>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</si>
  <si>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</si>
  <si>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</si>
  <si>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</si>
  <si>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</si>
  <si>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</si>
  <si>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</si>
  <si>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</si>
  <si>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</si>
  <si>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</si>
  <si>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</si>
  <si>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</si>
  <si>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</si>
  <si>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</si>
  <si>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</si>
  <si>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</si>
  <si>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</si>
  <si>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</si>
  <si>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</si>
  <si>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</si>
  <si>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</si>
  <si>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</si>
  <si>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</si>
  <si>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</si>
  <si>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</si>
  <si>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</si>
  <si>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</si>
  <si>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</si>
  <si>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</si>
  <si>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</si>
  <si>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</si>
  <si>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</si>
  <si>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</si>
  <si>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</si>
  <si>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</si>
  <si>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</si>
  <si>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</si>
  <si>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</si>
  <si>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</si>
  <si>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</si>
  <si>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</si>
  <si>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</si>
  <si>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</si>
  <si>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</si>
  <si>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</si>
  <si>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</si>
  <si>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</si>
  <si>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</si>
  <si>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</si>
  <si>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</si>
  <si>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</si>
  <si>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</si>
  <si>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</si>
  <si>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</si>
  <si>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</si>
  <si>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</si>
  <si>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</si>
  <si>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</si>
  <si>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</si>
  <si>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</si>
  <si>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</si>
  <si>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</si>
  <si>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</si>
  <si>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</si>
  <si>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</si>
  <si>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</si>
  <si>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</si>
  <si>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</si>
  <si>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</si>
  <si>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</si>
  <si>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</si>
  <si>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</si>
  <si>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</si>
  <si>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</si>
  <si>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</si>
  <si>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</si>
  <si>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</si>
  <si>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</si>
  <si>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</si>
  <si>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</si>
  <si>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</si>
  <si>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</si>
  <si>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</si>
  <si>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</si>
  <si>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</si>
  <si>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</si>
  <si>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</si>
  <si>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</si>
  <si>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</si>
  <si>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</si>
  <si>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</si>
  <si>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</si>
  <si>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</si>
  <si>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</si>
  <si>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</si>
  <si>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</si>
  <si>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</si>
  <si>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</si>
  <si>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</si>
  <si>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</si>
  <si>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</si>
  <si>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</si>
  <si>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</si>
  <si>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</si>
  <si>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</si>
  <si>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</si>
  <si>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</si>
  <si>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</si>
  <si>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</si>
  <si>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</si>
  <si>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</si>
  <si>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</si>
  <si>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</si>
  <si>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</si>
  <si>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</si>
  <si>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</si>
  <si>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</si>
  <si>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</si>
  <si>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</si>
  <si>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</si>
  <si>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</si>
  <si>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</si>
  <si>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</si>
  <si>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</si>
  <si>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</si>
  <si>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</si>
  <si>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</si>
  <si>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</si>
  <si>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</si>
  <si>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</si>
  <si>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</si>
  <si>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</si>
  <si>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</si>
  <si>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</si>
  <si>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</si>
  <si>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</si>
  <si>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</si>
  <si>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</si>
  <si>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</si>
  <si>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</si>
  <si>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</si>
  <si>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</si>
  <si>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</si>
  <si>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</si>
  <si>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</si>
  <si>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</si>
  <si>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</si>
  <si>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</si>
  <si>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</si>
  <si>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</si>
  <si>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</si>
  <si>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</si>
  <si>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</si>
  <si>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</si>
  <si>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</si>
  <si>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</si>
  <si>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</si>
  <si>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</si>
  <si>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</si>
  <si>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</si>
  <si>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</si>
  <si>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</si>
  <si>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</si>
  <si>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</si>
  <si>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</si>
  <si>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</si>
  <si>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</si>
  <si>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</si>
  <si>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</si>
  <si>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</si>
  <si>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</si>
  <si>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</si>
  <si>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</si>
  <si>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</si>
  <si>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</si>
  <si>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</si>
  <si>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</si>
  <si>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</si>
  <si>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</si>
  <si>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</si>
  <si>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</si>
  <si>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</si>
  <si>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</si>
  <si>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</si>
  <si>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</si>
  <si>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</si>
  <si>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</si>
  <si>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</si>
  <si>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</si>
  <si>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</si>
  <si>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</si>
  <si>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</si>
  <si>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</si>
  <si>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</si>
  <si>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</si>
  <si>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</si>
  <si>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</si>
  <si>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</si>
  <si>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</si>
  <si>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</si>
  <si>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</si>
  <si>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</si>
  <si>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</si>
  <si>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</si>
  <si>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</si>
  <si>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</si>
  <si>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</si>
  <si>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</si>
  <si>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</si>
  <si>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</si>
  <si>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</si>
  <si>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</si>
  <si>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</si>
  <si>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</si>
  <si>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</si>
  <si>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</si>
  <si>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</si>
  <si>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</si>
  <si>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</si>
  <si>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</si>
  <si>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</si>
  <si>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</si>
  <si>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</si>
  <si>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</si>
  <si>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</si>
  <si>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</si>
  <si>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</si>
  <si>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</si>
  <si>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</si>
  <si>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</si>
  <si>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</si>
  <si>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</si>
  <si>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</si>
  <si>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</si>
  <si>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</si>
  <si>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</si>
  <si>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</si>
  <si>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</si>
  <si>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</si>
  <si>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</si>
  <si>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</si>
  <si>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</si>
  <si>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</si>
  <si>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</si>
  <si>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</si>
  <si>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</si>
  <si>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</si>
  <si>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</si>
  <si>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</si>
  <si>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</si>
  <si>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</si>
  <si>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</si>
  <si>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</si>
  <si>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</si>
  <si>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</si>
  <si>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</si>
  <si>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</si>
  <si>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</si>
  <si>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</si>
  <si>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</si>
  <si>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</si>
  <si>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</si>
  <si>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</si>
  <si>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</si>
  <si>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</si>
  <si>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</si>
  <si>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</si>
  <si>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</si>
  <si>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</si>
  <si>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</si>
  <si>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</si>
  <si>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</si>
  <si>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</si>
  <si>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</si>
  <si>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</si>
  <si>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</si>
  <si>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</si>
  <si>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</si>
  <si>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</si>
  <si>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</si>
  <si>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</si>
  <si>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</si>
  <si>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</si>
  <si>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</si>
  <si>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</si>
  <si>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</si>
  <si>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</si>
  <si>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</si>
  <si>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</si>
  <si>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</si>
  <si>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</si>
  <si>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</si>
  <si>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</si>
  <si>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</si>
  <si>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</si>
  <si>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</si>
  <si>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</si>
  <si>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</si>
  <si>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</si>
  <si>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</si>
  <si>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</si>
  <si>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</si>
  <si>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</si>
  <si>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</si>
  <si>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</si>
  <si>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</si>
  <si>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</si>
  <si>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</si>
  <si>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</si>
  <si>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</si>
  <si>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</si>
  <si>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</si>
  <si>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</si>
  <si>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</si>
  <si>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</si>
  <si>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</si>
  <si>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</si>
  <si>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</si>
  <si>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</si>
  <si>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</si>
  <si>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</si>
  <si>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</si>
  <si>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</si>
  <si>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</si>
  <si>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</si>
  <si>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</si>
  <si>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</si>
  <si>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</si>
  <si>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</si>
  <si>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</si>
  <si>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</si>
  <si>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</si>
  <si>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</si>
  <si>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</si>
  <si>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</si>
  <si>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</si>
  <si>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</si>
  <si>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</si>
  <si>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</si>
  <si>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</si>
  <si>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</si>
  <si>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</si>
  <si>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</si>
  <si>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</si>
  <si>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</si>
  <si>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</si>
  <si>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</si>
  <si>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</si>
  <si>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</si>
  <si>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</si>
  <si>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</si>
  <si>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</si>
  <si>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</si>
  <si>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</si>
  <si>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</si>
  <si>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</si>
  <si>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</si>
  <si>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</si>
  <si>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</si>
  <si>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</si>
  <si>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</si>
  <si>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</si>
  <si>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</si>
  <si>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</si>
  <si>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</si>
  <si>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</si>
  <si>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</si>
  <si>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</si>
  <si>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</si>
  <si>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</si>
  <si>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</si>
  <si>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</si>
  <si>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</si>
  <si>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</si>
  <si>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</si>
  <si>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</si>
  <si>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</si>
  <si>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</si>
  <si>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</si>
  <si>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</si>
  <si>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</si>
  <si>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</si>
  <si>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</si>
  <si>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</si>
  <si>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</si>
  <si>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</si>
  <si>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</si>
  <si>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</si>
  <si>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</si>
  <si>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</si>
  <si>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</si>
  <si>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</si>
  <si>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</si>
  <si>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</si>
  <si>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</si>
  <si>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</si>
  <si>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</si>
  <si>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</si>
  <si>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</si>
  <si>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</si>
  <si>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</si>
  <si>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</si>
  <si>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</si>
  <si>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</si>
  <si>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</si>
  <si>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</si>
  <si>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</si>
  <si>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</si>
  <si>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</si>
  <si>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</si>
  <si>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</si>
  <si>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</si>
  <si>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</si>
  <si>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</si>
  <si>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</si>
  <si>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</si>
  <si>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</si>
  <si>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</si>
  <si>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</si>
  <si>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</si>
  <si>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</si>
  <si>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</si>
  <si>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</si>
  <si>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</si>
  <si>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</si>
  <si>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</si>
  <si>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</si>
  <si>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</si>
  <si>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</si>
  <si>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</si>
  <si>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</si>
  <si>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</si>
  <si>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</si>
  <si>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</si>
  <si>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</si>
  <si>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</si>
  <si>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</si>
  <si>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</si>
  <si>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</si>
  <si>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</si>
  <si>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</si>
  <si>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</si>
  <si>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</si>
  <si>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</si>
  <si>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</si>
  <si>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</si>
  <si>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</si>
  <si>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</si>
  <si>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</si>
  <si>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</si>
  <si>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</si>
  <si>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</si>
  <si>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</si>
  <si>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</si>
  <si>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</si>
  <si>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</si>
  <si>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</si>
  <si>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</si>
  <si>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</si>
  <si>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</si>
  <si>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</si>
  <si>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</si>
  <si>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</si>
  <si>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</si>
  <si>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</si>
  <si>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</si>
  <si>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</si>
  <si>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</si>
  <si>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</si>
  <si>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</si>
  <si>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</si>
  <si>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</si>
  <si>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</si>
  <si>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</si>
  <si>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</si>
  <si>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</si>
  <si>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</si>
  <si>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</si>
  <si>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</si>
  <si>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</si>
  <si>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</si>
  <si>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</si>
  <si>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</si>
  <si>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</si>
  <si>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</si>
  <si>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</si>
  <si>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</si>
  <si>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</si>
  <si>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</si>
  <si>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</si>
  <si>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</si>
  <si>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</si>
  <si>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</si>
  <si>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</si>
  <si>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</si>
  <si>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</si>
  <si>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</si>
  <si>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</si>
  <si>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</si>
  <si>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</si>
  <si>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</si>
  <si>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</si>
  <si>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</si>
  <si>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</si>
  <si>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</si>
  <si>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</si>
  <si>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</si>
  <si>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</si>
  <si>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</si>
  <si>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</si>
  <si>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</si>
  <si>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</si>
  <si>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</si>
  <si>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</si>
  <si>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</si>
  <si>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</si>
  <si>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</si>
  <si>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</si>
  <si>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</si>
  <si>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</si>
  <si>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</si>
  <si>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</si>
  <si>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</si>
  <si>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</si>
  <si>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</si>
  <si>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</si>
  <si>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</si>
  <si>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</si>
  <si>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</si>
  <si>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</si>
  <si>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</si>
  <si>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</si>
  <si>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</si>
  <si>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</si>
  <si>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</si>
  <si>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</si>
  <si>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</si>
  <si>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</si>
  <si>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</si>
  <si>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</si>
  <si>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</si>
  <si>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</si>
  <si>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</si>
  <si>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</si>
  <si>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</si>
  <si>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</si>
  <si>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</si>
  <si>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</si>
  <si>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</si>
  <si>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</si>
  <si>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</si>
  <si>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</si>
  <si>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</si>
  <si>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</si>
  <si>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</si>
  <si>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</si>
  <si>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</si>
  <si>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</si>
  <si>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</si>
  <si>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</si>
  <si>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</si>
  <si>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</si>
  <si>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</si>
  <si>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</si>
  <si>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</si>
  <si>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</si>
  <si>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</si>
  <si>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</si>
  <si>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</si>
  <si>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</si>
  <si>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</si>
  <si>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</si>
  <si>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</si>
  <si>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</si>
  <si>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</si>
  <si>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</si>
  <si>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</si>
  <si>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</si>
  <si>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</si>
  <si>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</si>
  <si>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</si>
  <si>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</si>
  <si>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</si>
  <si>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</si>
  <si>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</si>
  <si>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</si>
  <si>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</si>
  <si>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</si>
  <si>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</si>
  <si>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</si>
  <si>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</si>
  <si>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</si>
  <si>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</si>
  <si>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</si>
  <si>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</si>
  <si>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</si>
  <si>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</si>
  <si>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</si>
  <si>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</si>
  <si>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</si>
  <si>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</si>
  <si>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</si>
  <si>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</si>
  <si>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</si>
  <si>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</si>
  <si>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</si>
  <si>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</si>
  <si>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</si>
  <si>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</si>
  <si>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</si>
  <si>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</si>
  <si>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</si>
  <si>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</si>
  <si>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</si>
  <si>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</si>
  <si>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</si>
  <si>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</si>
  <si>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</si>
  <si>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</si>
  <si>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</si>
  <si>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</si>
  <si>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</si>
  <si>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</si>
  <si>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</si>
  <si>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</si>
  <si>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</si>
  <si>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</si>
  <si>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</si>
  <si>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</si>
  <si>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</si>
  <si>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</si>
  <si>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</si>
  <si>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</si>
  <si>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</si>
  <si>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</si>
  <si>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</si>
  <si>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</si>
  <si>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</si>
  <si>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</si>
  <si>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</si>
  <si>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</si>
  <si>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</si>
  <si>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</si>
  <si>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</si>
  <si>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</si>
  <si>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</si>
  <si>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</si>
  <si>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</si>
  <si>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</si>
  <si>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</si>
  <si>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</si>
  <si>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</si>
  <si>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</si>
  <si>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</si>
  <si>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</si>
  <si>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</si>
  <si>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</si>
  <si>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</si>
  <si>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</si>
  <si>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</si>
  <si>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</si>
  <si>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</si>
  <si>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</si>
  <si>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</si>
  <si>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</si>
  <si>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</si>
  <si>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</si>
  <si>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</si>
  <si>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</si>
  <si>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</si>
  <si>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</si>
  <si>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</si>
  <si>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</si>
  <si>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</si>
  <si>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</si>
  <si>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</si>
  <si>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</si>
  <si>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</si>
  <si>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</si>
  <si>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</si>
  <si>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</si>
  <si>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</si>
  <si>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</si>
  <si>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</si>
  <si>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</si>
  <si>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</si>
  <si>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</si>
  <si>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</si>
  <si>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</si>
  <si>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</si>
  <si>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</si>
  <si>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</si>
  <si>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</si>
  <si>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</si>
  <si>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</si>
  <si>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</si>
  <si>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</si>
  <si>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</si>
  <si>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</si>
  <si>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</si>
  <si>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</si>
  <si>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</si>
  <si>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</si>
  <si>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</si>
  <si>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</si>
  <si>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</si>
  <si>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</si>
  <si>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</si>
  <si>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</si>
  <si>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</si>
  <si>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</si>
  <si>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</si>
  <si>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</si>
  <si>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</si>
  <si>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</si>
  <si>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</si>
  <si>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</si>
  <si>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</si>
  <si>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</si>
  <si>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</si>
  <si>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</si>
  <si>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</si>
  <si>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</si>
  <si>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</si>
  <si>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</si>
  <si>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</si>
  <si>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</si>
  <si>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</si>
  <si>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</si>
  <si>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</si>
  <si>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</si>
  <si>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</si>
  <si>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</si>
  <si>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</si>
  <si>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</si>
  <si>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</si>
  <si>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</si>
  <si>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</si>
  <si>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</si>
  <si>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</si>
  <si>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</si>
  <si>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</si>
  <si>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</si>
  <si>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</si>
  <si>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</si>
  <si>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</si>
  <si>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</si>
  <si>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</si>
  <si>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</si>
  <si>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</si>
  <si>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</si>
  <si>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</si>
  <si>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</si>
  <si>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</si>
  <si>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</si>
  <si>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</si>
  <si>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</si>
  <si>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</si>
  <si>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</si>
  <si>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</si>
  <si>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</si>
  <si>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</si>
  <si>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</si>
  <si>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</si>
  <si>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</si>
  <si>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</si>
  <si>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</si>
  <si>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</si>
  <si>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</si>
  <si>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</si>
  <si>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</si>
  <si>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</si>
  <si>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</si>
  <si>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</si>
  <si>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</si>
  <si>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</si>
  <si>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</si>
  <si>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</si>
  <si>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</si>
  <si>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</si>
  <si>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</si>
  <si>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</si>
  <si>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</si>
  <si>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</si>
  <si>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</si>
  <si>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</si>
  <si>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</si>
  <si>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</si>
  <si>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</si>
  <si>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</si>
  <si>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</si>
  <si>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</si>
  <si>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</si>
  <si>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</si>
  <si>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</si>
  <si>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</si>
  <si>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</si>
  <si>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</si>
  <si>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</si>
  <si>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</si>
  <si>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</si>
  <si>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</si>
  <si>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</si>
  <si>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</si>
  <si>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</si>
  <si>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</si>
  <si>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</si>
  <si>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</si>
  <si>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</si>
  <si>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</si>
  <si>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</si>
  <si>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</si>
  <si>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</si>
  <si>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</si>
  <si>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</si>
  <si>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</si>
  <si>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</si>
  <si>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</si>
  <si>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</si>
  <si>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</si>
  <si>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</si>
  <si>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</si>
  <si>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</si>
  <si>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</si>
  <si>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</si>
  <si>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</si>
  <si>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</si>
  <si>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</si>
  <si>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</si>
  <si>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</si>
  <si>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</si>
  <si>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</si>
  <si>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</si>
  <si>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</si>
  <si>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</si>
  <si>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</si>
  <si>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</si>
  <si>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</si>
  <si>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</si>
  <si>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</si>
  <si>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</si>
  <si>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</si>
  <si>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</si>
  <si>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</si>
  <si>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</si>
  <si>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</si>
  <si>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</si>
  <si>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</si>
  <si>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</si>
  <si>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</si>
  <si>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</si>
  <si>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</si>
  <si>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</si>
  <si>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</si>
  <si>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</si>
  <si>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</si>
  <si>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</si>
  <si>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</si>
  <si>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</si>
  <si>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</si>
  <si>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</si>
  <si>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</si>
  <si>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</si>
  <si>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</si>
  <si>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</si>
  <si>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</si>
  <si>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</si>
  <si>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</si>
  <si>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</si>
  <si>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</si>
  <si>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</si>
  <si>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</si>
  <si>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</si>
  <si>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</si>
  <si>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</si>
  <si>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</si>
  <si>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</si>
  <si>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</si>
  <si>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</si>
  <si>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</si>
  <si>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</si>
  <si>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</si>
  <si>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</si>
  <si>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</si>
  <si>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</si>
  <si>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</si>
  <si>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</si>
  <si>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</si>
  <si>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</si>
  <si>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</si>
  <si>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</si>
  <si>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</si>
  <si>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</si>
  <si>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</si>
  <si>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</si>
  <si>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</si>
  <si>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</si>
  <si>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</si>
  <si>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</si>
  <si>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</si>
  <si>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</si>
  <si>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</si>
  <si>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</si>
  <si>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</si>
  <si>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</si>
  <si>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</si>
  <si>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</si>
  <si>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</si>
  <si>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</si>
  <si>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</si>
  <si>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</si>
  <si>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</si>
  <si>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</si>
  <si>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</si>
  <si>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</si>
  <si>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</si>
  <si>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</si>
  <si>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</si>
  <si>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</si>
  <si>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</si>
  <si>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</si>
  <si>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</si>
  <si>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</si>
  <si>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</si>
  <si>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</si>
  <si>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</si>
  <si>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</si>
  <si>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</si>
  <si>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</si>
  <si>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</si>
  <si>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</si>
  <si>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</si>
  <si>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</si>
  <si>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</si>
  <si>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</si>
  <si>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</si>
  <si>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</si>
  <si>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</si>
  <si>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</si>
  <si>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</si>
  <si>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</si>
  <si>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</si>
  <si>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</si>
  <si>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</si>
  <si>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</si>
  <si>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</si>
  <si>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</si>
  <si>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</si>
  <si>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</si>
  <si>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</si>
  <si>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</si>
  <si>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</si>
  <si>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</si>
  <si>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</si>
  <si>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</si>
  <si>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</si>
  <si>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</si>
  <si>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</si>
  <si>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</si>
  <si>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</si>
  <si>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</si>
  <si>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</si>
  <si>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</si>
  <si>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</si>
  <si>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</si>
  <si>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</si>
  <si>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</si>
  <si>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</si>
  <si>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</si>
  <si>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</si>
  <si>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</si>
  <si>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</si>
  <si>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</si>
  <si>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</si>
  <si>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</si>
  <si>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</si>
  <si>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</si>
  <si>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</si>
  <si>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</si>
  <si>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</si>
  <si>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</si>
  <si>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</si>
  <si>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</si>
  <si>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</si>
  <si>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</si>
  <si>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</si>
  <si>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</si>
  <si>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</si>
  <si>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</si>
  <si>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</si>
  <si>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</si>
  <si>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</si>
  <si>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</si>
  <si>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</si>
  <si>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</si>
  <si>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</si>
  <si>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</si>
  <si>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</si>
  <si>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</si>
  <si>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</si>
  <si>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</si>
  <si>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</si>
  <si>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</si>
  <si>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</si>
  <si>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</si>
  <si>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</si>
  <si>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</si>
  <si>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</si>
  <si>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</si>
  <si>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</si>
  <si>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</si>
  <si>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</si>
  <si>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</si>
  <si>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</si>
  <si>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</si>
  <si>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</si>
  <si>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</si>
  <si>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</si>
  <si>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</si>
  <si>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</si>
  <si>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</si>
  <si>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</si>
  <si>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</si>
  <si>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</si>
  <si>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</si>
  <si>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</si>
  <si>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</si>
  <si>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</si>
  <si>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</si>
  <si>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</si>
  <si>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</si>
  <si>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</si>
  <si>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</si>
  <si>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</si>
  <si>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</si>
  <si>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</si>
  <si>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</si>
  <si>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</si>
  <si>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</si>
  <si>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</si>
  <si>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</si>
  <si>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</si>
  <si>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</si>
  <si>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</si>
  <si>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</si>
  <si>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</si>
  <si>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</si>
  <si>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</si>
  <si>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</si>
  <si>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</si>
  <si>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</si>
  <si>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</si>
  <si>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</si>
  <si>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</si>
  <si>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</si>
  <si>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</si>
  <si>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</si>
  <si>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</si>
  <si>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</si>
  <si>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</si>
  <si>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</si>
  <si>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</si>
  <si>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</si>
  <si>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</si>
  <si>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</si>
  <si>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</si>
  <si>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</si>
  <si>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</si>
  <si>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</si>
  <si>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</si>
  <si>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</si>
  <si>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</si>
  <si>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</si>
  <si>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</si>
  <si>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</si>
  <si>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</si>
  <si>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</si>
  <si>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</si>
  <si>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</si>
  <si>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</si>
  <si>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</si>
  <si>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</si>
  <si>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</si>
  <si>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</si>
  <si>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</si>
  <si>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</si>
  <si>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</si>
  <si>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</si>
  <si>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</si>
  <si>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</si>
  <si>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</si>
  <si>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</si>
  <si>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</si>
  <si>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</si>
  <si>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</si>
  <si>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</si>
  <si>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</si>
  <si>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</si>
  <si>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</si>
  <si>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</si>
  <si>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</si>
  <si>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</si>
  <si>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</si>
  <si>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</si>
  <si>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</si>
  <si>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</si>
  <si>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</si>
  <si>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</si>
  <si>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</si>
  <si>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</si>
  <si>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</si>
  <si>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</si>
  <si>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</si>
  <si>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</si>
  <si>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</si>
  <si>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</si>
  <si>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</si>
  <si>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</si>
  <si>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</si>
  <si>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</si>
  <si>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</si>
  <si>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</si>
  <si>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</si>
  <si>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</si>
  <si>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</si>
  <si>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</si>
  <si>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</si>
  <si>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</si>
  <si>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</si>
  <si>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</si>
  <si>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</si>
  <si>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</si>
  <si>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</si>
  <si>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</si>
  <si>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</si>
  <si>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</si>
  <si>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</si>
  <si>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</si>
  <si>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</si>
  <si>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</si>
  <si>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</si>
  <si>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</si>
  <si>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</si>
  <si>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</si>
  <si>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</si>
  <si>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</si>
  <si>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</si>
  <si>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</si>
  <si>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</si>
  <si>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</si>
  <si>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</si>
  <si>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</si>
  <si>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</si>
  <si>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</si>
  <si>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</si>
  <si>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</si>
  <si>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</si>
  <si>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</si>
  <si>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</si>
  <si>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</si>
  <si>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</si>
  <si>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</si>
  <si>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</si>
  <si>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</si>
  <si>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</si>
  <si>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</si>
  <si>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</si>
  <si>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</si>
  <si>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</si>
  <si>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</si>
  <si>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</si>
  <si>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</si>
  <si>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</si>
  <si>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</si>
  <si>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</si>
  <si>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</si>
  <si>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</si>
  <si>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</si>
  <si>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</si>
  <si>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</si>
  <si>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</si>
  <si>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</si>
  <si>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</si>
  <si>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</si>
  <si>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</si>
  <si>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</si>
  <si>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</si>
  <si>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</si>
  <si>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</si>
  <si>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</si>
  <si>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</si>
  <si>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</si>
  <si>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</si>
  <si>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</si>
  <si>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</si>
  <si>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</si>
  <si>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</si>
  <si>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</si>
  <si>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</si>
  <si>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</si>
  <si>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</si>
  <si>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</si>
  <si>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</si>
  <si>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</si>
  <si>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</si>
  <si>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</si>
  <si>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</si>
  <si>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</si>
  <si>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</si>
  <si>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</si>
  <si>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</si>
  <si>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</si>
  <si>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</si>
  <si>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</si>
  <si>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</si>
  <si>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</si>
  <si>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</si>
  <si>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</si>
  <si>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</si>
  <si>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</si>
  <si>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</si>
  <si>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</si>
  <si>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</si>
  <si>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</si>
  <si>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</si>
  <si>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</si>
  <si>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</si>
  <si>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</si>
  <si>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</si>
  <si>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</si>
  <si>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</si>
  <si>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</si>
  <si>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</si>
  <si>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</si>
  <si>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</si>
  <si>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</si>
  <si>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</si>
  <si>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</si>
  <si>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</si>
  <si>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</si>
  <si>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</si>
  <si>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</si>
  <si>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</si>
  <si>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</si>
  <si>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</si>
  <si>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</si>
  <si>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</si>
  <si>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</si>
  <si>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</si>
  <si>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</si>
  <si>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</si>
  <si>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</si>
  <si>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</si>
  <si>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</si>
  <si>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</si>
  <si>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</si>
  <si>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</si>
  <si>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</si>
  <si>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</si>
  <si>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</si>
  <si>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</si>
  <si>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</si>
  <si>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</si>
  <si>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</si>
  <si>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</si>
  <si>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</si>
  <si>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</si>
  <si>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</si>
  <si>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</si>
  <si>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</si>
  <si>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</si>
  <si>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</si>
  <si>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</si>
  <si>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</si>
  <si>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</si>
  <si>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</si>
  <si>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</si>
  <si>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</si>
  <si>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</si>
  <si>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</si>
  <si>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</si>
  <si>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</si>
  <si>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</si>
  <si>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</si>
  <si>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</si>
  <si>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</si>
  <si>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</si>
  <si>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</si>
  <si>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</si>
  <si>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</si>
  <si>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</si>
  <si>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</si>
  <si>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</si>
  <si>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</si>
  <si>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</si>
  <si>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</si>
  <si>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</si>
  <si>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</si>
  <si>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</si>
  <si>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</si>
  <si>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</si>
  <si>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</si>
  <si>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</si>
  <si>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</si>
  <si>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</si>
  <si>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</si>
  <si>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</si>
  <si>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</si>
  <si>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</si>
  <si>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</si>
  <si>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</si>
  <si>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</si>
  <si>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</si>
  <si>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</si>
  <si>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</si>
  <si>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</si>
  <si>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</si>
  <si>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</si>
  <si>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</si>
  <si>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</si>
  <si>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</si>
  <si>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</si>
  <si>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</si>
  <si>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</si>
  <si>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</si>
  <si>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</si>
  <si>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</si>
  <si>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</si>
  <si>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</si>
  <si>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</si>
  <si>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</si>
  <si>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</si>
  <si>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</si>
  <si>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</si>
  <si>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</si>
  <si>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</si>
  <si>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</si>
  <si>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</si>
  <si>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</si>
  <si>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</si>
  <si>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</si>
  <si>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</si>
  <si>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</si>
  <si>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</si>
  <si>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</si>
  <si>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</si>
  <si>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</si>
  <si>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</si>
  <si>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</si>
  <si>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</si>
  <si>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</si>
  <si>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</si>
  <si>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</si>
  <si>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</si>
  <si>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</si>
  <si>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</si>
  <si>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</si>
  <si>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</si>
  <si>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</si>
  <si>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</si>
  <si>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</si>
  <si>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</si>
  <si>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</si>
  <si>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</si>
  <si>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</si>
  <si>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</si>
  <si>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</si>
  <si>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</si>
  <si>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</si>
  <si>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</si>
  <si>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</si>
  <si>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</si>
  <si>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</si>
  <si>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</si>
  <si>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</si>
  <si>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</si>
  <si>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</si>
  <si>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</si>
  <si>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</si>
  <si>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</si>
  <si>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</si>
  <si>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</si>
  <si>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</si>
  <si>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</si>
  <si>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</si>
  <si>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</si>
  <si>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</si>
  <si>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</si>
  <si>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</si>
  <si>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</si>
  <si>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</si>
  <si>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</si>
  <si>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</si>
  <si>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</si>
  <si>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</si>
  <si>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</si>
  <si>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</si>
  <si>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</si>
  <si>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</si>
  <si>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</si>
  <si>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</si>
  <si>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</si>
  <si>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</si>
  <si>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</si>
  <si>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</si>
  <si>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</si>
  <si>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</si>
  <si>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</si>
  <si>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</si>
  <si>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</si>
  <si>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</si>
  <si>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</si>
  <si>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</si>
  <si>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</si>
  <si>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</si>
  <si>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</si>
  <si>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</si>
  <si>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</si>
  <si>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</si>
  <si>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</si>
  <si>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</si>
  <si>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</si>
  <si>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</si>
  <si>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</si>
  <si>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</si>
  <si>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</si>
  <si>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</si>
  <si>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</si>
  <si>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</si>
  <si>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</si>
  <si>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</si>
  <si>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</si>
  <si>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</si>
  <si>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</si>
  <si>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</si>
  <si>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</si>
  <si>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</si>
  <si>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</si>
  <si>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</si>
  <si>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</si>
  <si>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</si>
  <si>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</si>
  <si>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</si>
  <si>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</si>
  <si>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</si>
  <si>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</si>
  <si>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</si>
  <si>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</si>
  <si>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</si>
  <si>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</si>
  <si>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</si>
  <si>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</si>
  <si>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</si>
  <si>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</si>
  <si>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</si>
  <si>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</si>
  <si>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</si>
  <si>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</si>
  <si>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</si>
  <si>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</si>
  <si>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</si>
  <si>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</si>
  <si>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</si>
  <si>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</si>
  <si>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</si>
  <si>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</si>
  <si>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</si>
  <si>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</si>
  <si>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</si>
  <si>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</si>
  <si>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DE AGUA POTABLE Y ALCANTARILLADO DE ROMITA</t>
  </si>
  <si>
    <t>NO APLICA</t>
  </si>
  <si>
    <t>Al 31 de diciembre de 2019 y al 30 de marzo de 2020 (b)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</si>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</sst>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5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8" xfId="4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" fillId="4" borderId="13" xfId="0" applyNumberFormat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8" t="s">
        <v>828</v>
      </c>
      <c r="B1" s="159"/>
      <c r="C1" s="159"/>
      <c r="D1" s="159"/>
      <c r="E1" s="160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791</v>
      </c>
      <c r="C3" s="161" t="s">
        <v>3301</v>
      </c>
      <c r="D3" s="161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794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795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793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792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B40" workbookViewId="0">
      <selection activeCell="A59" sqref="A5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4" t="s">
        <v>541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2" t="str">
        <f>ENTE_PUBLICO_A</f>
        <v>SISTEMA DE AGUA POTABLE Y ALCANTARILLADO DE ROMITA, Gobierno del Estado de Guanajuato (a)</v>
      </c>
      <c r="B2" s="163"/>
      <c r="C2" s="163"/>
      <c r="D2" s="164"/>
    </row>
    <row r="3" spans="1:11" ht="14.25" x14ac:dyDescent="0.45">
      <c r="A3" s="165" t="s">
        <v>166</v>
      </c>
      <c r="B3" s="166"/>
      <c r="C3" s="166"/>
      <c r="D3" s="167"/>
    </row>
    <row r="4" spans="1:11" ht="14.25" x14ac:dyDescent="0.45">
      <c r="A4" s="168" t="str">
        <f>TRIMESTRE</f>
        <v>Del 1 de enero al 30 de marzo de 2020 (b)</v>
      </c>
      <c r="B4" s="169"/>
      <c r="C4" s="169"/>
      <c r="D4" s="170"/>
    </row>
    <row r="5" spans="1:11" ht="14.25" x14ac:dyDescent="0.45">
      <c r="A5" s="171" t="s">
        <v>118</v>
      </c>
      <c r="B5" s="172"/>
      <c r="C5" s="172"/>
      <c r="D5" s="173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19087917.82</v>
      </c>
      <c r="C8" s="40">
        <f t="shared" ref="C8" si="0">SUM(C9:C11)</f>
        <v>5026154.8</v>
      </c>
      <c r="D8" s="40">
        <f>SUM(D9:D11)</f>
        <v>5026154.8</v>
      </c>
    </row>
    <row r="9" spans="1:11" x14ac:dyDescent="0.25">
      <c r="A9" s="53" t="s">
        <v>169</v>
      </c>
      <c r="B9" s="148">
        <v>19087917.82</v>
      </c>
      <c r="C9" s="148">
        <v>5026154.8</v>
      </c>
      <c r="D9" s="148">
        <v>5026154.8</v>
      </c>
    </row>
    <row r="10" spans="1:11" x14ac:dyDescent="0.25">
      <c r="A10" s="53" t="s">
        <v>170</v>
      </c>
      <c r="B10" s="148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19087917.82</v>
      </c>
      <c r="C13" s="40">
        <f t="shared" ref="C13:D13" si="2">C14+C15</f>
        <v>3727860.07</v>
      </c>
      <c r="D13" s="40">
        <f t="shared" si="2"/>
        <v>3615791.11</v>
      </c>
    </row>
    <row r="14" spans="1:11" x14ac:dyDescent="0.25">
      <c r="A14" s="53" t="s">
        <v>172</v>
      </c>
      <c r="B14" s="148">
        <v>19087917.82</v>
      </c>
      <c r="C14" s="148">
        <v>3727860.07</v>
      </c>
      <c r="D14" s="148">
        <v>3615791.11</v>
      </c>
    </row>
    <row r="15" spans="1:11" x14ac:dyDescent="0.25">
      <c r="A15" s="53" t="s">
        <v>173</v>
      </c>
      <c r="B15" s="23"/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8">
        <v>0</v>
      </c>
      <c r="C19" s="23">
        <v>0</v>
      </c>
      <c r="D19" s="23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1298294.73</v>
      </c>
      <c r="D21" s="40">
        <f t="shared" si="4"/>
        <v>1410363.69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1298294.73</v>
      </c>
      <c r="D23" s="40">
        <f t="shared" si="5"/>
        <v>1410363.69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179</v>
      </c>
      <c r="B25" s="40">
        <f>B23-B17</f>
        <v>0</v>
      </c>
      <c r="C25" s="40">
        <f t="shared" ref="C25" si="6">C23-C17</f>
        <v>1298294.73</v>
      </c>
      <c r="D25" s="40">
        <f>D23-D17</f>
        <v>1410363.69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1298294.73</v>
      </c>
      <c r="D33" s="61">
        <f t="shared" si="8"/>
        <v>1410363.69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19087917.82</v>
      </c>
      <c r="C48" s="123">
        <f>C9</f>
        <v>5026154.8</v>
      </c>
      <c r="D48" s="123">
        <f t="shared" ref="D48" si="12">D9</f>
        <v>5026154.8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7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7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19087917.82</v>
      </c>
      <c r="C53" s="60">
        <f t="shared" ref="C53:D53" si="14">C14</f>
        <v>3727860.07</v>
      </c>
      <c r="D53" s="60">
        <f t="shared" si="14"/>
        <v>3615791.11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1298294.73</v>
      </c>
      <c r="D57" s="61">
        <f t="shared" ref="D57" si="16">D48+D49-D53+D55</f>
        <v>1410363.69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7">C57-C49</f>
        <v>1298294.73</v>
      </c>
      <c r="D59" s="61">
        <f t="shared" si="17"/>
        <v>1410363.69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8">C10</f>
        <v>0</v>
      </c>
      <c r="D63" s="121">
        <f t="shared" si="18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19087917.82</v>
      </c>
      <c r="Q2" s="18">
        <f>'Formato 4'!C8</f>
        <v>5026154.8</v>
      </c>
      <c r="R2" s="18">
        <f>'Formato 4'!D8</f>
        <v>5026154.8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19087917.82</v>
      </c>
      <c r="Q3" s="18">
        <f>'Formato 4'!C9</f>
        <v>5026154.8</v>
      </c>
      <c r="R3" s="18">
        <f>'Formato 4'!D9</f>
        <v>5026154.8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19087917.82</v>
      </c>
      <c r="Q6" s="18">
        <f>'Formato 4'!C13</f>
        <v>3727860.07</v>
      </c>
      <c r="R6" s="18">
        <f>'Formato 4'!D13</f>
        <v>3615791.11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19087917.82</v>
      </c>
      <c r="Q7" s="18">
        <f>'Formato 4'!C14</f>
        <v>3727860.07</v>
      </c>
      <c r="R7" s="18">
        <f>'Formato 4'!D14</f>
        <v>3615791.11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0</v>
      </c>
      <c r="Q12" s="18">
        <f>'Formato 4'!C21</f>
        <v>1298294.73</v>
      </c>
      <c r="R12" s="18">
        <f>'Formato 4'!D21</f>
        <v>1410363.69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0</v>
      </c>
      <c r="Q13" s="18">
        <f>'Formato 4'!C23</f>
        <v>1298294.73</v>
      </c>
      <c r="R13" s="18">
        <f>'Formato 4'!D23</f>
        <v>1410363.69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0</v>
      </c>
      <c r="Q14" s="18">
        <f>'Formato 4'!C25</f>
        <v>1298294.73</v>
      </c>
      <c r="R14" s="18">
        <f>'Formato 4'!D25</f>
        <v>1410363.69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0</v>
      </c>
      <c r="Q18">
        <f>'Formato 4'!C33</f>
        <v>1298294.73</v>
      </c>
      <c r="R18">
        <f>'Formato 4'!D33</f>
        <v>1410363.69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19087917.82</v>
      </c>
      <c r="Q26">
        <f>'Formato 4'!C48</f>
        <v>5026154.8</v>
      </c>
      <c r="R26">
        <f>'Formato 4'!D48</f>
        <v>5026154.8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19087917.82</v>
      </c>
      <c r="Q30">
        <f>'Formato 4'!C53</f>
        <v>3727860.07</v>
      </c>
      <c r="R30">
        <f>'Formato 4'!D53</f>
        <v>3615791.11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14" sqref="A1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0" t="s">
        <v>206</v>
      </c>
      <c r="B1" s="180"/>
      <c r="C1" s="180"/>
      <c r="D1" s="180"/>
      <c r="E1" s="180"/>
      <c r="F1" s="180"/>
      <c r="G1" s="180"/>
    </row>
    <row r="2" spans="1:8" ht="14.25" x14ac:dyDescent="0.45">
      <c r="A2" s="162" t="str">
        <f>ENTE_PUBLICO_A</f>
        <v>SISTEMA DE AGUA POTABLE Y ALCANTARILLADO DE ROMITA, Gobierno del Estado de Guanajuato (a)</v>
      </c>
      <c r="B2" s="163"/>
      <c r="C2" s="163"/>
      <c r="D2" s="163"/>
      <c r="E2" s="163"/>
      <c r="F2" s="163"/>
      <c r="G2" s="164"/>
    </row>
    <row r="3" spans="1:8" x14ac:dyDescent="0.25">
      <c r="A3" s="165" t="s">
        <v>207</v>
      </c>
      <c r="B3" s="166"/>
      <c r="C3" s="166"/>
      <c r="D3" s="166"/>
      <c r="E3" s="166"/>
      <c r="F3" s="166"/>
      <c r="G3" s="167"/>
    </row>
    <row r="4" spans="1:8" ht="14.25" x14ac:dyDescent="0.45">
      <c r="A4" s="168" t="str">
        <f>TRIMESTRE</f>
        <v>Del 1 de enero al 30 de marzo de 2020 (b)</v>
      </c>
      <c r="B4" s="169"/>
      <c r="C4" s="169"/>
      <c r="D4" s="169"/>
      <c r="E4" s="169"/>
      <c r="F4" s="169"/>
      <c r="G4" s="170"/>
    </row>
    <row r="5" spans="1:8" ht="14.25" x14ac:dyDescent="0.45">
      <c r="A5" s="171" t="s">
        <v>118</v>
      </c>
      <c r="B5" s="172"/>
      <c r="C5" s="172"/>
      <c r="D5" s="172"/>
      <c r="E5" s="172"/>
      <c r="F5" s="172"/>
      <c r="G5" s="173"/>
    </row>
    <row r="6" spans="1:8" x14ac:dyDescent="0.25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30" x14ac:dyDescent="0.25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49">
        <v>0</v>
      </c>
      <c r="C9" s="149">
        <v>0</v>
      </c>
      <c r="D9" s="149">
        <v>0</v>
      </c>
      <c r="E9" s="149">
        <v>0</v>
      </c>
      <c r="F9" s="149">
        <v>0</v>
      </c>
      <c r="G9" s="60">
        <f>F9-B9</f>
        <v>0</v>
      </c>
      <c r="H9" s="8"/>
    </row>
    <row r="10" spans="1:8" x14ac:dyDescent="0.25">
      <c r="A10" s="53" t="s">
        <v>217</v>
      </c>
      <c r="B10" s="149">
        <v>0</v>
      </c>
      <c r="C10" s="149">
        <v>0</v>
      </c>
      <c r="D10" s="149">
        <v>0</v>
      </c>
      <c r="E10" s="149">
        <v>0</v>
      </c>
      <c r="F10" s="149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149">
        <v>0</v>
      </c>
      <c r="C11" s="149">
        <v>0</v>
      </c>
      <c r="D11" s="149">
        <v>0</v>
      </c>
      <c r="E11" s="149">
        <v>0</v>
      </c>
      <c r="F11" s="149">
        <v>0</v>
      </c>
      <c r="G11" s="60">
        <f t="shared" si="0"/>
        <v>0</v>
      </c>
    </row>
    <row r="12" spans="1:8" x14ac:dyDescent="0.25">
      <c r="A12" s="53" t="s">
        <v>219</v>
      </c>
      <c r="B12" s="149">
        <v>0</v>
      </c>
      <c r="C12" s="149">
        <v>0</v>
      </c>
      <c r="D12" s="149">
        <v>0</v>
      </c>
      <c r="E12" s="149">
        <v>0</v>
      </c>
      <c r="F12" s="149">
        <v>0</v>
      </c>
      <c r="G12" s="150">
        <f>F12-B12</f>
        <v>0</v>
      </c>
    </row>
    <row r="13" spans="1:8" x14ac:dyDescent="0.25">
      <c r="A13" s="53" t="s">
        <v>220</v>
      </c>
      <c r="B13" s="149">
        <v>345.54</v>
      </c>
      <c r="C13" s="149">
        <v>0</v>
      </c>
      <c r="D13" s="149">
        <v>345.54</v>
      </c>
      <c r="E13" s="149">
        <v>1488.59</v>
      </c>
      <c r="F13" s="149">
        <v>1488.59</v>
      </c>
      <c r="G13" s="150">
        <f>F13-B13</f>
        <v>1143.05</v>
      </c>
    </row>
    <row r="14" spans="1:8" x14ac:dyDescent="0.25">
      <c r="A14" s="53" t="s">
        <v>221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60">
        <f t="shared" si="0"/>
        <v>0</v>
      </c>
    </row>
    <row r="15" spans="1:8" x14ac:dyDescent="0.25">
      <c r="A15" s="53" t="s">
        <v>222</v>
      </c>
      <c r="B15" s="149">
        <v>19087572.280000001</v>
      </c>
      <c r="C15" s="149">
        <v>0</v>
      </c>
      <c r="D15" s="149">
        <v>19087572.280000001</v>
      </c>
      <c r="E15" s="149">
        <v>5024666.21</v>
      </c>
      <c r="F15" s="149">
        <v>5024666.21</v>
      </c>
      <c r="G15" s="60">
        <f t="shared" si="0"/>
        <v>-14062906.07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149">
        <v>0</v>
      </c>
      <c r="C17" s="149">
        <v>0</v>
      </c>
      <c r="D17" s="149">
        <v>0</v>
      </c>
      <c r="E17" s="149">
        <v>0</v>
      </c>
      <c r="F17" s="149">
        <v>0</v>
      </c>
      <c r="G17" s="60">
        <f>F17-B17</f>
        <v>0</v>
      </c>
    </row>
    <row r="18" spans="1:7" x14ac:dyDescent="0.25">
      <c r="A18" s="63" t="s">
        <v>224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149">
        <v>0</v>
      </c>
      <c r="C19" s="149">
        <v>0</v>
      </c>
      <c r="D19" s="149">
        <v>0</v>
      </c>
      <c r="E19" s="149">
        <v>0</v>
      </c>
      <c r="F19" s="149">
        <v>0</v>
      </c>
      <c r="G19" s="60">
        <f t="shared" si="2"/>
        <v>0</v>
      </c>
    </row>
    <row r="20" spans="1:7" x14ac:dyDescent="0.25">
      <c r="A20" s="63" t="s">
        <v>226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60">
        <f t="shared" si="2"/>
        <v>0</v>
      </c>
    </row>
    <row r="21" spans="1:7" x14ac:dyDescent="0.25">
      <c r="A21" s="63" t="s">
        <v>227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60">
        <f t="shared" si="2"/>
        <v>0</v>
      </c>
    </row>
    <row r="22" spans="1:7" x14ac:dyDescent="0.25">
      <c r="A22" s="63" t="s">
        <v>228</v>
      </c>
      <c r="B22" s="149">
        <v>0</v>
      </c>
      <c r="C22" s="149">
        <v>0</v>
      </c>
      <c r="D22" s="149">
        <v>0</v>
      </c>
      <c r="E22" s="149">
        <v>0</v>
      </c>
      <c r="F22" s="149">
        <v>0</v>
      </c>
      <c r="G22" s="60">
        <f t="shared" si="2"/>
        <v>0</v>
      </c>
    </row>
    <row r="23" spans="1:7" x14ac:dyDescent="0.25">
      <c r="A23" s="63" t="s">
        <v>229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60">
        <f t="shared" si="2"/>
        <v>0</v>
      </c>
    </row>
    <row r="24" spans="1:7" x14ac:dyDescent="0.25">
      <c r="A24" s="63" t="s">
        <v>230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60">
        <f t="shared" si="2"/>
        <v>0</v>
      </c>
    </row>
    <row r="25" spans="1:7" x14ac:dyDescent="0.25">
      <c r="A25" s="63" t="s">
        <v>231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60">
        <f t="shared" si="2"/>
        <v>0</v>
      </c>
    </row>
    <row r="26" spans="1:7" x14ac:dyDescent="0.25">
      <c r="A26" s="63" t="s">
        <v>232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60">
        <f t="shared" si="2"/>
        <v>0</v>
      </c>
    </row>
    <row r="27" spans="1:7" x14ac:dyDescent="0.25">
      <c r="A27" s="63" t="s">
        <v>233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149">
        <v>0</v>
      </c>
      <c r="C29" s="149">
        <v>0</v>
      </c>
      <c r="D29" s="149">
        <v>0</v>
      </c>
      <c r="E29" s="149">
        <v>0</v>
      </c>
      <c r="F29" s="149">
        <v>0</v>
      </c>
      <c r="G29" s="60">
        <f>F29-B29</f>
        <v>0</v>
      </c>
    </row>
    <row r="30" spans="1:7" x14ac:dyDescent="0.25">
      <c r="A30" s="63" t="s">
        <v>236</v>
      </c>
      <c r="B30" s="149">
        <v>0</v>
      </c>
      <c r="C30" s="149">
        <v>0</v>
      </c>
      <c r="D30" s="149">
        <v>0</v>
      </c>
      <c r="E30" s="149">
        <v>0</v>
      </c>
      <c r="F30" s="149">
        <v>0</v>
      </c>
      <c r="G30" s="60">
        <f>F30-B30</f>
        <v>0</v>
      </c>
    </row>
    <row r="31" spans="1:7" x14ac:dyDescent="0.25">
      <c r="A31" s="63" t="s">
        <v>237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60">
        <f t="shared" si="4"/>
        <v>0</v>
      </c>
    </row>
    <row r="33" spans="1:8" x14ac:dyDescent="0.25">
      <c r="A33" s="63" t="s">
        <v>239</v>
      </c>
      <c r="B33" s="149">
        <v>0</v>
      </c>
      <c r="C33" s="149">
        <v>0</v>
      </c>
      <c r="D33" s="149">
        <v>0</v>
      </c>
      <c r="E33" s="149">
        <v>0</v>
      </c>
      <c r="F33" s="149">
        <v>0</v>
      </c>
      <c r="G33" s="60">
        <f t="shared" si="4"/>
        <v>0</v>
      </c>
    </row>
    <row r="34" spans="1:8" x14ac:dyDescent="0.25">
      <c r="A34" s="53" t="s">
        <v>240</v>
      </c>
      <c r="B34" s="149">
        <v>0</v>
      </c>
      <c r="C34" s="149">
        <v>0</v>
      </c>
      <c r="D34" s="149">
        <v>0</v>
      </c>
      <c r="E34" s="149">
        <v>0</v>
      </c>
      <c r="F34" s="149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D35" si="5">C36</f>
        <v>0</v>
      </c>
      <c r="D35" s="60">
        <f t="shared" si="5"/>
        <v>0</v>
      </c>
      <c r="E35" s="149">
        <v>0</v>
      </c>
      <c r="F35" s="149">
        <v>0</v>
      </c>
      <c r="G35" s="60">
        <f>G36</f>
        <v>0</v>
      </c>
    </row>
    <row r="36" spans="1:8" x14ac:dyDescent="0.25">
      <c r="A36" s="63" t="s">
        <v>242</v>
      </c>
      <c r="B36" s="149">
        <v>0</v>
      </c>
      <c r="C36" s="149">
        <v>0</v>
      </c>
      <c r="D36" s="149">
        <v>0</v>
      </c>
      <c r="E36" s="149">
        <v>0</v>
      </c>
      <c r="F36" s="149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149">
        <v>0</v>
      </c>
      <c r="C38" s="149">
        <v>0</v>
      </c>
      <c r="D38" s="149">
        <v>0</v>
      </c>
      <c r="E38" s="149">
        <v>0</v>
      </c>
      <c r="F38" s="149">
        <v>0</v>
      </c>
      <c r="G38" s="60">
        <f>F38-B38</f>
        <v>0</v>
      </c>
    </row>
    <row r="39" spans="1:8" x14ac:dyDescent="0.25">
      <c r="A39" s="63" t="s">
        <v>245</v>
      </c>
      <c r="B39" s="149">
        <v>0</v>
      </c>
      <c r="C39" s="149">
        <v>0</v>
      </c>
      <c r="D39" s="149">
        <v>0</v>
      </c>
      <c r="E39" s="149">
        <v>0</v>
      </c>
      <c r="F39" s="149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19087917.82</v>
      </c>
      <c r="C41" s="156">
        <f>SUM(C9,C10,C11,C12,C13,C14,C15,C16,C28,C34,C35,C37)</f>
        <v>0</v>
      </c>
      <c r="D41" s="61">
        <f t="shared" ref="D41:E41" si="7">SUM(D9,D10,D11,D12,D13,D14,D15,D16,D28,D34,D35,D37)</f>
        <v>19087917.82</v>
      </c>
      <c r="E41" s="61">
        <f t="shared" si="7"/>
        <v>5026154.8</v>
      </c>
      <c r="F41" s="61">
        <f>SUM(F9,F10,F11,F12,F13,F14,F15,F16,F28,F34,F35,F37)</f>
        <v>5026154.8</v>
      </c>
      <c r="G41" s="61">
        <f>SUM(G9,G10,G11,G12,G13,G14,G15,G16,G28,G34,G35,G37)</f>
        <v>-14061763.02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149">
        <v>0</v>
      </c>
      <c r="C46" s="149">
        <v>0</v>
      </c>
      <c r="D46" s="149">
        <v>0</v>
      </c>
      <c r="E46" s="149">
        <v>0</v>
      </c>
      <c r="F46" s="149">
        <v>0</v>
      </c>
      <c r="G46" s="60">
        <f>F46-B46</f>
        <v>0</v>
      </c>
    </row>
    <row r="47" spans="1:8" x14ac:dyDescent="0.25">
      <c r="A47" s="69" t="s">
        <v>250</v>
      </c>
      <c r="B47" s="149">
        <v>0</v>
      </c>
      <c r="C47" s="149">
        <v>0</v>
      </c>
      <c r="D47" s="149">
        <v>0</v>
      </c>
      <c r="E47" s="149">
        <v>0</v>
      </c>
      <c r="F47" s="149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149">
        <v>0</v>
      </c>
      <c r="C48" s="149">
        <v>0</v>
      </c>
      <c r="D48" s="149">
        <v>0</v>
      </c>
      <c r="E48" s="149">
        <v>0</v>
      </c>
      <c r="F48" s="149">
        <v>0</v>
      </c>
      <c r="G48" s="60">
        <f t="shared" si="9"/>
        <v>0</v>
      </c>
    </row>
    <row r="49" spans="1:7" ht="30" x14ac:dyDescent="0.25">
      <c r="A49" s="69" t="s">
        <v>252</v>
      </c>
      <c r="B49" s="149">
        <v>0</v>
      </c>
      <c r="C49" s="149">
        <v>0</v>
      </c>
      <c r="D49" s="149">
        <v>0</v>
      </c>
      <c r="E49" s="149">
        <v>0</v>
      </c>
      <c r="F49" s="149">
        <v>0</v>
      </c>
      <c r="G49" s="60">
        <f t="shared" si="9"/>
        <v>0</v>
      </c>
    </row>
    <row r="50" spans="1:7" x14ac:dyDescent="0.25">
      <c r="A50" s="69" t="s">
        <v>253</v>
      </c>
      <c r="B50" s="149">
        <v>0</v>
      </c>
      <c r="C50" s="149">
        <v>0</v>
      </c>
      <c r="D50" s="149">
        <v>0</v>
      </c>
      <c r="E50" s="149">
        <v>0</v>
      </c>
      <c r="F50" s="149">
        <v>0</v>
      </c>
      <c r="G50" s="60">
        <f t="shared" si="9"/>
        <v>0</v>
      </c>
    </row>
    <row r="51" spans="1:7" x14ac:dyDescent="0.25">
      <c r="A51" s="69" t="s">
        <v>254</v>
      </c>
      <c r="B51" s="149">
        <v>0</v>
      </c>
      <c r="C51" s="149">
        <v>0</v>
      </c>
      <c r="D51" s="149">
        <v>0</v>
      </c>
      <c r="E51" s="149">
        <v>0</v>
      </c>
      <c r="F51" s="149">
        <v>0</v>
      </c>
      <c r="G51" s="60">
        <f t="shared" si="9"/>
        <v>0</v>
      </c>
    </row>
    <row r="52" spans="1:7" x14ac:dyDescent="0.25">
      <c r="A52" s="48" t="s">
        <v>255</v>
      </c>
      <c r="B52" s="149">
        <v>0</v>
      </c>
      <c r="C52" s="149">
        <v>0</v>
      </c>
      <c r="D52" s="149">
        <v>0</v>
      </c>
      <c r="E52" s="149">
        <v>0</v>
      </c>
      <c r="F52" s="149">
        <v>0</v>
      </c>
      <c r="G52" s="60">
        <f t="shared" si="9"/>
        <v>0</v>
      </c>
    </row>
    <row r="53" spans="1:7" x14ac:dyDescent="0.25">
      <c r="A53" s="63" t="s">
        <v>256</v>
      </c>
      <c r="B53" s="149">
        <v>0</v>
      </c>
      <c r="C53" s="149">
        <v>0</v>
      </c>
      <c r="D53" s="149">
        <v>0</v>
      </c>
      <c r="E53" s="149">
        <v>0</v>
      </c>
      <c r="F53" s="149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149">
        <v>0</v>
      </c>
      <c r="C55" s="149">
        <v>0</v>
      </c>
      <c r="D55" s="149">
        <v>0</v>
      </c>
      <c r="E55" s="149">
        <v>0</v>
      </c>
      <c r="F55" s="149">
        <v>0</v>
      </c>
      <c r="G55" s="60">
        <f>F55-B55</f>
        <v>0</v>
      </c>
    </row>
    <row r="56" spans="1:7" x14ac:dyDescent="0.25">
      <c r="A56" s="69" t="s">
        <v>259</v>
      </c>
      <c r="B56" s="149">
        <v>0</v>
      </c>
      <c r="C56" s="149">
        <v>0</v>
      </c>
      <c r="D56" s="149">
        <v>0</v>
      </c>
      <c r="E56" s="149">
        <v>0</v>
      </c>
      <c r="F56" s="149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149">
        <v>0</v>
      </c>
      <c r="C57" s="149">
        <v>0</v>
      </c>
      <c r="D57" s="149">
        <v>0</v>
      </c>
      <c r="E57" s="149">
        <v>0</v>
      </c>
      <c r="F57" s="149">
        <v>0</v>
      </c>
      <c r="G57" s="60">
        <f t="shared" si="11"/>
        <v>0</v>
      </c>
    </row>
    <row r="58" spans="1:7" x14ac:dyDescent="0.25">
      <c r="A58" s="48" t="s">
        <v>261</v>
      </c>
      <c r="B58" s="149">
        <v>0</v>
      </c>
      <c r="C58" s="149">
        <v>0</v>
      </c>
      <c r="D58" s="149">
        <v>0</v>
      </c>
      <c r="E58" s="149">
        <v>0</v>
      </c>
      <c r="F58" s="149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149">
        <v>0</v>
      </c>
      <c r="C60" s="149">
        <v>0</v>
      </c>
      <c r="D60" s="149">
        <v>0</v>
      </c>
      <c r="E60" s="149">
        <v>0</v>
      </c>
      <c r="F60" s="149">
        <v>0</v>
      </c>
      <c r="G60" s="60">
        <f>F60-B60</f>
        <v>0</v>
      </c>
    </row>
    <row r="61" spans="1:7" x14ac:dyDescent="0.25">
      <c r="A61" s="69" t="s">
        <v>264</v>
      </c>
      <c r="B61" s="149">
        <v>0</v>
      </c>
      <c r="C61" s="149">
        <v>0</v>
      </c>
      <c r="D61" s="149">
        <v>0</v>
      </c>
      <c r="E61" s="149">
        <v>0</v>
      </c>
      <c r="F61" s="149">
        <v>0</v>
      </c>
      <c r="G61" s="60">
        <f>F61-B61</f>
        <v>0</v>
      </c>
    </row>
    <row r="62" spans="1:7" x14ac:dyDescent="0.25">
      <c r="A62" s="53" t="s">
        <v>265</v>
      </c>
      <c r="B62" s="149">
        <v>0</v>
      </c>
      <c r="C62" s="149">
        <v>0</v>
      </c>
      <c r="D62" s="149">
        <v>0</v>
      </c>
      <c r="E62" s="149">
        <v>0</v>
      </c>
      <c r="F62" s="149">
        <v>0</v>
      </c>
      <c r="G62" s="60">
        <f>F62-B62</f>
        <v>0</v>
      </c>
    </row>
    <row r="63" spans="1:7" x14ac:dyDescent="0.25">
      <c r="A63" s="53" t="s">
        <v>266</v>
      </c>
      <c r="B63" s="149">
        <v>0</v>
      </c>
      <c r="C63" s="149">
        <v>0</v>
      </c>
      <c r="D63" s="149">
        <v>0</v>
      </c>
      <c r="E63" s="149">
        <v>0</v>
      </c>
      <c r="F63" s="149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149">
        <v>0</v>
      </c>
      <c r="C67" s="149">
        <v>0</v>
      </c>
      <c r="D67" s="149">
        <v>0</v>
      </c>
      <c r="E67" s="149">
        <v>0</v>
      </c>
      <c r="F67" s="149">
        <v>0</v>
      </c>
      <c r="G67" s="61">
        <f t="shared" ref="G67" si="14">G68</f>
        <v>0</v>
      </c>
    </row>
    <row r="68" spans="1:7" x14ac:dyDescent="0.25">
      <c r="A68" s="53" t="s">
        <v>269</v>
      </c>
      <c r="B68" s="149">
        <v>0</v>
      </c>
      <c r="C68" s="149">
        <v>0</v>
      </c>
      <c r="D68" s="149">
        <v>0</v>
      </c>
      <c r="E68" s="149">
        <v>0</v>
      </c>
      <c r="F68" s="149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19087917.82</v>
      </c>
      <c r="C70" s="61">
        <f>C41+C65+C67</f>
        <v>0</v>
      </c>
      <c r="D70" s="61">
        <f t="shared" ref="D70:G70" si="15">D41+D65+D67</f>
        <v>19087917.82</v>
      </c>
      <c r="E70" s="61">
        <f t="shared" si="15"/>
        <v>5026154.8</v>
      </c>
      <c r="F70" s="61">
        <f t="shared" si="15"/>
        <v>5026154.8</v>
      </c>
      <c r="G70" s="61">
        <f t="shared" si="15"/>
        <v>-14061763.02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49">
        <v>0</v>
      </c>
      <c r="C73" s="149">
        <v>0</v>
      </c>
      <c r="D73" s="149">
        <v>0</v>
      </c>
      <c r="E73" s="149">
        <v>0</v>
      </c>
      <c r="F73" s="149">
        <v>0</v>
      </c>
      <c r="G73" s="60">
        <f>F73-B73</f>
        <v>0</v>
      </c>
    </row>
    <row r="74" spans="1:7" ht="30" x14ac:dyDescent="0.25">
      <c r="A74" s="129" t="s">
        <v>273</v>
      </c>
      <c r="B74" s="149">
        <v>0</v>
      </c>
      <c r="C74" s="149">
        <v>0</v>
      </c>
      <c r="D74" s="149">
        <v>0</v>
      </c>
      <c r="E74" s="149">
        <v>0</v>
      </c>
      <c r="F74" s="149">
        <v>0</v>
      </c>
      <c r="G74" s="60">
        <f>F74-B74</f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345.54</v>
      </c>
      <c r="Q7" s="18">
        <f>'Formato 5'!C13</f>
        <v>0</v>
      </c>
      <c r="R7" s="18">
        <f>'Formato 5'!D13</f>
        <v>345.54</v>
      </c>
      <c r="S7" s="18">
        <f>'Formato 5'!E13</f>
        <v>1488.59</v>
      </c>
      <c r="T7" s="18">
        <f>'Formato 5'!F13</f>
        <v>1488.59</v>
      </c>
      <c r="U7" s="18">
        <f>'Formato 5'!G13</f>
        <v>1143.05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19087572.280000001</v>
      </c>
      <c r="Q9" s="18">
        <f>'Formato 5'!C15</f>
        <v>0</v>
      </c>
      <c r="R9" s="18">
        <f>'Formato 5'!D15</f>
        <v>19087572.280000001</v>
      </c>
      <c r="S9" s="18">
        <f>'Formato 5'!E15</f>
        <v>5024666.21</v>
      </c>
      <c r="T9" s="18">
        <f>'Formato 5'!F15</f>
        <v>5024666.21</v>
      </c>
      <c r="U9" s="18">
        <f>'Formato 5'!G15</f>
        <v>-14062906.07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19087917.82</v>
      </c>
      <c r="Q34">
        <f>'Formato 5'!C41</f>
        <v>0</v>
      </c>
      <c r="R34">
        <f>'Formato 5'!D41</f>
        <v>19087917.82</v>
      </c>
      <c r="S34">
        <f>'Formato 5'!E41</f>
        <v>5026154.8</v>
      </c>
      <c r="T34">
        <f>'Formato 5'!F41</f>
        <v>5026154.8</v>
      </c>
      <c r="U34">
        <f>'Formato 5'!G41</f>
        <v>-14061763.02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60" zoomScaleNormal="60" zoomScalePageLayoutView="90" workbookViewId="0">
      <selection activeCell="A3" sqref="A3:G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1" t="s">
        <v>3284</v>
      </c>
      <c r="B1" s="180"/>
      <c r="C1" s="180"/>
      <c r="D1" s="180"/>
      <c r="E1" s="180"/>
      <c r="F1" s="180"/>
      <c r="G1" s="180"/>
    </row>
    <row r="2" spans="1:7" x14ac:dyDescent="0.25">
      <c r="A2" s="184" t="str">
        <f>ENTE_PUBLICO_A</f>
        <v>SISTEMA DE AGUA POTABLE Y ALCANTARILLADO DE ROMITA, Gobierno del Estado de Guanajuato (a)</v>
      </c>
      <c r="B2" s="184"/>
      <c r="C2" s="184"/>
      <c r="D2" s="184"/>
      <c r="E2" s="184"/>
      <c r="F2" s="184"/>
      <c r="G2" s="184"/>
    </row>
    <row r="3" spans="1:7" x14ac:dyDescent="0.25">
      <c r="A3" s="185" t="s">
        <v>277</v>
      </c>
      <c r="B3" s="185"/>
      <c r="C3" s="185"/>
      <c r="D3" s="185"/>
      <c r="E3" s="185"/>
      <c r="F3" s="185"/>
      <c r="G3" s="185"/>
    </row>
    <row r="4" spans="1:7" x14ac:dyDescent="0.25">
      <c r="A4" s="185" t="s">
        <v>278</v>
      </c>
      <c r="B4" s="185"/>
      <c r="C4" s="185"/>
      <c r="D4" s="185"/>
      <c r="E4" s="185"/>
      <c r="F4" s="185"/>
      <c r="G4" s="185"/>
    </row>
    <row r="5" spans="1:7" x14ac:dyDescent="0.25">
      <c r="A5" s="186" t="str">
        <f>TRIMESTRE</f>
        <v>Del 1 de enero al 30 de marzo de 2020 (b)</v>
      </c>
      <c r="B5" s="186"/>
      <c r="C5" s="186"/>
      <c r="D5" s="186"/>
      <c r="E5" s="186"/>
      <c r="F5" s="186"/>
      <c r="G5" s="186"/>
    </row>
    <row r="6" spans="1:7" x14ac:dyDescent="0.25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 x14ac:dyDescent="0.25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30" x14ac:dyDescent="0.25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 x14ac:dyDescent="0.25">
      <c r="A9" s="82" t="s">
        <v>285</v>
      </c>
      <c r="B9" s="79">
        <f>SUM(B10,B18,B28,B38,B48,B58,B62,B71,B75)</f>
        <v>19087917.82</v>
      </c>
      <c r="C9" s="201">
        <f>SUM(C10,C18,C28,C38,C48,C58,C62,C71,C75)</f>
        <v>1.4551915228366852E-11</v>
      </c>
      <c r="D9" s="79">
        <f t="shared" ref="C9:G9" si="0">SUM(D10,D18,D28,D38,D48,D58,D62,D71,D75)</f>
        <v>19087917.819999997</v>
      </c>
      <c r="E9" s="79">
        <f t="shared" si="0"/>
        <v>3727860.0700000008</v>
      </c>
      <c r="F9" s="79">
        <f t="shared" si="0"/>
        <v>3615791.1100000008</v>
      </c>
      <c r="G9" s="79">
        <f t="shared" si="0"/>
        <v>15360057.75</v>
      </c>
    </row>
    <row r="10" spans="1:7" ht="14.25" customHeight="1" x14ac:dyDescent="0.25">
      <c r="A10" s="83" t="s">
        <v>286</v>
      </c>
      <c r="B10" s="80">
        <f>SUM(B11:B17)</f>
        <v>12211518.4</v>
      </c>
      <c r="C10" s="153">
        <f>SUM(C11:C17)</f>
        <v>-112068.96</v>
      </c>
      <c r="D10" s="153">
        <f>SUM(D11:D17)</f>
        <v>12099449.439999999</v>
      </c>
      <c r="E10" s="80">
        <f t="shared" ref="C10:F10" si="1">SUM(E11:E17)</f>
        <v>2318514.5700000003</v>
      </c>
      <c r="F10" s="80">
        <f t="shared" si="1"/>
        <v>2318514.5700000003</v>
      </c>
      <c r="G10" s="80">
        <f>SUM(G11:G17)</f>
        <v>9780934.870000001</v>
      </c>
    </row>
    <row r="11" spans="1:7" x14ac:dyDescent="0.25">
      <c r="A11" s="84" t="s">
        <v>287</v>
      </c>
      <c r="B11" s="151">
        <v>4759987.8600000003</v>
      </c>
      <c r="C11" s="151">
        <v>0</v>
      </c>
      <c r="D11" s="153">
        <f>+B11+C11</f>
        <v>4759987.8600000003</v>
      </c>
      <c r="E11" s="151">
        <v>1069286.3799999999</v>
      </c>
      <c r="F11" s="151">
        <v>1069286.3799999999</v>
      </c>
      <c r="G11" s="80">
        <f>D11-E11</f>
        <v>3690701.4800000004</v>
      </c>
    </row>
    <row r="12" spans="1:7" x14ac:dyDescent="0.25">
      <c r="A12" s="84" t="s">
        <v>288</v>
      </c>
      <c r="B12" s="151">
        <v>1955229.48</v>
      </c>
      <c r="C12" s="151">
        <v>0</v>
      </c>
      <c r="D12" s="153">
        <f t="shared" ref="D12:D15" si="2">+B12+C12</f>
        <v>1955229.48</v>
      </c>
      <c r="E12" s="151">
        <v>213344.77</v>
      </c>
      <c r="F12" s="151">
        <v>213344.77</v>
      </c>
      <c r="G12" s="80">
        <f>D12-E12</f>
        <v>1741884.71</v>
      </c>
    </row>
    <row r="13" spans="1:7" x14ac:dyDescent="0.25">
      <c r="A13" s="84" t="s">
        <v>289</v>
      </c>
      <c r="B13" s="151">
        <v>1570837.79</v>
      </c>
      <c r="C13" s="151">
        <v>0</v>
      </c>
      <c r="D13" s="153">
        <f t="shared" si="2"/>
        <v>1570837.79</v>
      </c>
      <c r="E13" s="151">
        <v>159130.79</v>
      </c>
      <c r="F13" s="151">
        <v>159130.79</v>
      </c>
      <c r="G13" s="80">
        <f t="shared" ref="G13:G17" si="3">D13-E13</f>
        <v>1411707</v>
      </c>
    </row>
    <row r="14" spans="1:7" x14ac:dyDescent="0.25">
      <c r="A14" s="84" t="s">
        <v>290</v>
      </c>
      <c r="B14" s="151">
        <v>1341371.71</v>
      </c>
      <c r="C14" s="151">
        <v>0</v>
      </c>
      <c r="D14" s="153">
        <f t="shared" si="2"/>
        <v>1341371.71</v>
      </c>
      <c r="E14" s="151">
        <v>208854.6</v>
      </c>
      <c r="F14" s="151">
        <v>208854.6</v>
      </c>
      <c r="G14" s="80">
        <f t="shared" si="3"/>
        <v>1132517.1099999999</v>
      </c>
    </row>
    <row r="15" spans="1:7" x14ac:dyDescent="0.25">
      <c r="A15" s="84" t="s">
        <v>291</v>
      </c>
      <c r="B15" s="151">
        <v>1632094</v>
      </c>
      <c r="C15" s="151">
        <v>-112068.96</v>
      </c>
      <c r="D15" s="153">
        <f t="shared" si="2"/>
        <v>1520025.04</v>
      </c>
      <c r="E15" s="151">
        <v>454809.31</v>
      </c>
      <c r="F15" s="151">
        <v>454809.31</v>
      </c>
      <c r="G15" s="80">
        <f t="shared" si="3"/>
        <v>1065215.73</v>
      </c>
    </row>
    <row r="16" spans="1:7" x14ac:dyDescent="0.25">
      <c r="A16" s="84" t="s">
        <v>292</v>
      </c>
      <c r="B16" s="152"/>
      <c r="C16" s="152"/>
      <c r="D16" s="153">
        <f t="shared" ref="D16" si="4">+B16-C16</f>
        <v>0</v>
      </c>
      <c r="E16" s="152"/>
      <c r="F16" s="152"/>
      <c r="G16" s="80">
        <f t="shared" si="3"/>
        <v>0</v>
      </c>
    </row>
    <row r="17" spans="1:7" x14ac:dyDescent="0.25">
      <c r="A17" s="84" t="s">
        <v>293</v>
      </c>
      <c r="B17" s="151">
        <v>951997.56</v>
      </c>
      <c r="C17" s="151">
        <v>0</v>
      </c>
      <c r="D17" s="153">
        <f>+B17+C17</f>
        <v>951997.56</v>
      </c>
      <c r="E17" s="151">
        <v>213088.72</v>
      </c>
      <c r="F17" s="151">
        <v>213088.72</v>
      </c>
      <c r="G17" s="80">
        <f t="shared" si="3"/>
        <v>738908.84000000008</v>
      </c>
    </row>
    <row r="18" spans="1:7" x14ac:dyDescent="0.25">
      <c r="A18" s="83" t="s">
        <v>294</v>
      </c>
      <c r="B18" s="80">
        <f>SUM(B19:B27)</f>
        <v>1879484.8099999998</v>
      </c>
      <c r="C18" s="153">
        <f>SUM(C19:C27)</f>
        <v>5000</v>
      </c>
      <c r="D18" s="80">
        <f t="shared" ref="C18:F18" si="5">SUM(D19:D27)</f>
        <v>1884484.8099999998</v>
      </c>
      <c r="E18" s="80">
        <f t="shared" si="5"/>
        <v>391607.43999999994</v>
      </c>
      <c r="F18" s="80">
        <f t="shared" si="5"/>
        <v>391607.43999999994</v>
      </c>
      <c r="G18" s="80">
        <f>SUM(G19:G27)</f>
        <v>1492877.3699999999</v>
      </c>
    </row>
    <row r="19" spans="1:7" x14ac:dyDescent="0.25">
      <c r="A19" s="84" t="s">
        <v>295</v>
      </c>
      <c r="B19" s="151">
        <v>94879.9</v>
      </c>
      <c r="C19" s="151">
        <v>5000</v>
      </c>
      <c r="D19" s="153">
        <f t="shared" ref="D19:D37" si="6">+B19+C19</f>
        <v>99879.9</v>
      </c>
      <c r="E19" s="151">
        <v>21699.77</v>
      </c>
      <c r="F19" s="151">
        <v>21699.77</v>
      </c>
      <c r="G19" s="80">
        <f>D19-E19</f>
        <v>78180.12999999999</v>
      </c>
    </row>
    <row r="20" spans="1:7" x14ac:dyDescent="0.25">
      <c r="A20" s="84" t="s">
        <v>296</v>
      </c>
      <c r="B20" s="151">
        <v>17352.560000000001</v>
      </c>
      <c r="C20" s="151">
        <v>0</v>
      </c>
      <c r="D20" s="153">
        <f t="shared" si="6"/>
        <v>17352.560000000001</v>
      </c>
      <c r="E20" s="151">
        <v>3503.89</v>
      </c>
      <c r="F20" s="151">
        <v>3503.89</v>
      </c>
      <c r="G20" s="80">
        <f t="shared" ref="G20:G27" si="7">D20-E20</f>
        <v>13848.670000000002</v>
      </c>
    </row>
    <row r="21" spans="1:7" x14ac:dyDescent="0.25">
      <c r="A21" s="84" t="s">
        <v>297</v>
      </c>
      <c r="B21" s="151">
        <v>318792.88</v>
      </c>
      <c r="C21" s="151">
        <v>0</v>
      </c>
      <c r="D21" s="153">
        <f t="shared" si="6"/>
        <v>318792.88</v>
      </c>
      <c r="E21" s="151">
        <v>75241</v>
      </c>
      <c r="F21" s="151">
        <v>75241</v>
      </c>
      <c r="G21" s="80">
        <f t="shared" si="7"/>
        <v>243551.88</v>
      </c>
    </row>
    <row r="22" spans="1:7" x14ac:dyDescent="0.25">
      <c r="A22" s="84" t="s">
        <v>298</v>
      </c>
      <c r="B22" s="151">
        <v>585732.99</v>
      </c>
      <c r="C22" s="151">
        <v>0</v>
      </c>
      <c r="D22" s="153">
        <f t="shared" si="6"/>
        <v>585732.99</v>
      </c>
      <c r="E22" s="151">
        <v>89386.47</v>
      </c>
      <c r="F22" s="151">
        <v>89386.47</v>
      </c>
      <c r="G22" s="153">
        <f>D22-E22</f>
        <v>496346.52</v>
      </c>
    </row>
    <row r="23" spans="1:7" x14ac:dyDescent="0.25">
      <c r="A23" s="84" t="s">
        <v>299</v>
      </c>
      <c r="B23" s="151">
        <v>4200</v>
      </c>
      <c r="C23" s="151">
        <v>0</v>
      </c>
      <c r="D23" s="153">
        <f t="shared" si="6"/>
        <v>4200</v>
      </c>
      <c r="E23" s="151">
        <v>0</v>
      </c>
      <c r="F23" s="151">
        <v>0</v>
      </c>
      <c r="G23" s="80">
        <f t="shared" si="7"/>
        <v>4200</v>
      </c>
    </row>
    <row r="24" spans="1:7" x14ac:dyDescent="0.25">
      <c r="A24" s="84" t="s">
        <v>300</v>
      </c>
      <c r="B24" s="151">
        <v>631461.44999999995</v>
      </c>
      <c r="C24" s="151">
        <v>0</v>
      </c>
      <c r="D24" s="153">
        <f t="shared" si="6"/>
        <v>631461.44999999995</v>
      </c>
      <c r="E24" s="151">
        <v>167305.79999999999</v>
      </c>
      <c r="F24" s="151">
        <v>167305.79999999999</v>
      </c>
      <c r="G24" s="80">
        <f t="shared" si="7"/>
        <v>464155.64999999997</v>
      </c>
    </row>
    <row r="25" spans="1:7" x14ac:dyDescent="0.25">
      <c r="A25" s="84" t="s">
        <v>301</v>
      </c>
      <c r="B25" s="151">
        <v>55241.85</v>
      </c>
      <c r="C25" s="151">
        <v>0</v>
      </c>
      <c r="D25" s="153">
        <f t="shared" si="6"/>
        <v>55241.85</v>
      </c>
      <c r="E25" s="151">
        <v>3288.54</v>
      </c>
      <c r="F25" s="151">
        <v>3288.54</v>
      </c>
      <c r="G25" s="80">
        <f t="shared" si="7"/>
        <v>51953.31</v>
      </c>
    </row>
    <row r="26" spans="1:7" x14ac:dyDescent="0.25">
      <c r="A26" s="84" t="s">
        <v>302</v>
      </c>
      <c r="B26" s="152"/>
      <c r="C26" s="152"/>
      <c r="D26" s="153">
        <f t="shared" si="6"/>
        <v>0</v>
      </c>
      <c r="E26" s="152"/>
      <c r="F26" s="152"/>
      <c r="G26" s="80">
        <f t="shared" si="7"/>
        <v>0</v>
      </c>
    </row>
    <row r="27" spans="1:7" x14ac:dyDescent="0.25">
      <c r="A27" s="84" t="s">
        <v>303</v>
      </c>
      <c r="B27" s="151">
        <v>171823.18</v>
      </c>
      <c r="C27" s="151">
        <v>0</v>
      </c>
      <c r="D27" s="153">
        <f t="shared" si="6"/>
        <v>171823.18</v>
      </c>
      <c r="E27" s="151">
        <v>31181.97</v>
      </c>
      <c r="F27" s="151">
        <v>31181.97</v>
      </c>
      <c r="G27" s="80">
        <f t="shared" si="7"/>
        <v>140641.21</v>
      </c>
    </row>
    <row r="28" spans="1:7" x14ac:dyDescent="0.25">
      <c r="A28" s="83" t="s">
        <v>304</v>
      </c>
      <c r="B28" s="80">
        <f>SUM(B29:B37)</f>
        <v>4675898.7299999995</v>
      </c>
      <c r="C28" s="153">
        <f>SUM(C29:C37)</f>
        <v>142068.96000000002</v>
      </c>
      <c r="D28" s="153">
        <f>SUM(D29:D37)</f>
        <v>4817967.6899999995</v>
      </c>
      <c r="E28" s="80">
        <f t="shared" ref="C28:G28" si="8">SUM(E29:E37)</f>
        <v>978875.13000000024</v>
      </c>
      <c r="F28" s="80">
        <f t="shared" si="8"/>
        <v>866806.17000000027</v>
      </c>
      <c r="G28" s="80">
        <f t="shared" si="8"/>
        <v>3839092.5599999996</v>
      </c>
    </row>
    <row r="29" spans="1:7" x14ac:dyDescent="0.25">
      <c r="A29" s="84" t="s">
        <v>305</v>
      </c>
      <c r="B29" s="151">
        <v>2756637.43</v>
      </c>
      <c r="C29" s="151">
        <v>0</v>
      </c>
      <c r="D29" s="153">
        <f t="shared" si="6"/>
        <v>2756637.43</v>
      </c>
      <c r="E29" s="151">
        <v>675341.31</v>
      </c>
      <c r="F29" s="151">
        <v>675341.31</v>
      </c>
      <c r="G29" s="80">
        <f>D29-E29</f>
        <v>2081296.12</v>
      </c>
    </row>
    <row r="30" spans="1:7" x14ac:dyDescent="0.25">
      <c r="A30" s="84" t="s">
        <v>306</v>
      </c>
      <c r="B30" s="151">
        <v>26837.03</v>
      </c>
      <c r="C30" s="151">
        <v>0</v>
      </c>
      <c r="D30" s="153">
        <f t="shared" si="6"/>
        <v>26837.03</v>
      </c>
      <c r="E30" s="151">
        <v>3500</v>
      </c>
      <c r="F30" s="151">
        <v>3500</v>
      </c>
      <c r="G30" s="80">
        <f t="shared" ref="G30:G37" si="9">D30-E30</f>
        <v>23337.03</v>
      </c>
    </row>
    <row r="31" spans="1:7" x14ac:dyDescent="0.25">
      <c r="A31" s="84" t="s">
        <v>307</v>
      </c>
      <c r="B31" s="151">
        <v>300629.44</v>
      </c>
      <c r="C31" s="151">
        <v>112068.96</v>
      </c>
      <c r="D31" s="153">
        <f t="shared" si="6"/>
        <v>412698.4</v>
      </c>
      <c r="E31" s="151">
        <v>196896.26</v>
      </c>
      <c r="F31" s="151">
        <v>84827.3</v>
      </c>
      <c r="G31" s="80">
        <f t="shared" si="9"/>
        <v>215802.14</v>
      </c>
    </row>
    <row r="32" spans="1:7" x14ac:dyDescent="0.25">
      <c r="A32" s="84" t="s">
        <v>308</v>
      </c>
      <c r="B32" s="151">
        <v>37826.269999999997</v>
      </c>
      <c r="C32" s="151">
        <v>30000</v>
      </c>
      <c r="D32" s="153">
        <f t="shared" si="6"/>
        <v>67826.26999999999</v>
      </c>
      <c r="E32" s="151">
        <v>27038.06</v>
      </c>
      <c r="F32" s="151">
        <v>27038.06</v>
      </c>
      <c r="G32" s="80">
        <f t="shared" si="9"/>
        <v>40788.209999999992</v>
      </c>
    </row>
    <row r="33" spans="1:7" x14ac:dyDescent="0.25">
      <c r="A33" s="84" t="s">
        <v>309</v>
      </c>
      <c r="B33" s="151">
        <v>208830.21</v>
      </c>
      <c r="C33" s="151">
        <v>0</v>
      </c>
      <c r="D33" s="153">
        <f t="shared" si="6"/>
        <v>208830.21</v>
      </c>
      <c r="E33" s="151">
        <v>22038.16</v>
      </c>
      <c r="F33" s="151">
        <v>22038.16</v>
      </c>
      <c r="G33" s="80">
        <f t="shared" si="9"/>
        <v>186792.05</v>
      </c>
    </row>
    <row r="34" spans="1:7" x14ac:dyDescent="0.25">
      <c r="A34" s="84" t="s">
        <v>310</v>
      </c>
      <c r="B34" s="151">
        <v>10290.26</v>
      </c>
      <c r="C34" s="151">
        <v>60000</v>
      </c>
      <c r="D34" s="153">
        <f t="shared" si="6"/>
        <v>70290.259999999995</v>
      </c>
      <c r="E34" s="151">
        <v>18955</v>
      </c>
      <c r="F34" s="151">
        <v>18955</v>
      </c>
      <c r="G34" s="80">
        <f t="shared" si="9"/>
        <v>51335.259999999995</v>
      </c>
    </row>
    <row r="35" spans="1:7" x14ac:dyDescent="0.25">
      <c r="A35" s="84" t="s">
        <v>311</v>
      </c>
      <c r="B35" s="151">
        <v>6494.76</v>
      </c>
      <c r="C35" s="151">
        <v>0</v>
      </c>
      <c r="D35" s="153">
        <f t="shared" si="6"/>
        <v>6494.76</v>
      </c>
      <c r="E35" s="151">
        <v>919.51</v>
      </c>
      <c r="F35" s="151">
        <v>919.51</v>
      </c>
      <c r="G35" s="80">
        <f t="shared" si="9"/>
        <v>5575.25</v>
      </c>
    </row>
    <row r="36" spans="1:7" x14ac:dyDescent="0.25">
      <c r="A36" s="84" t="s">
        <v>312</v>
      </c>
      <c r="B36" s="151">
        <v>116973.02</v>
      </c>
      <c r="C36" s="151">
        <v>0</v>
      </c>
      <c r="D36" s="153">
        <f t="shared" si="6"/>
        <v>116973.02</v>
      </c>
      <c r="E36" s="151">
        <v>1762.8</v>
      </c>
      <c r="F36" s="151">
        <v>1762.8</v>
      </c>
      <c r="G36" s="80">
        <f t="shared" si="9"/>
        <v>115210.22</v>
      </c>
    </row>
    <row r="37" spans="1:7" x14ac:dyDescent="0.25">
      <c r="A37" s="84" t="s">
        <v>313</v>
      </c>
      <c r="B37" s="151">
        <v>1211380.31</v>
      </c>
      <c r="C37" s="151">
        <v>-60000</v>
      </c>
      <c r="D37" s="153">
        <f t="shared" si="6"/>
        <v>1151380.31</v>
      </c>
      <c r="E37" s="151">
        <v>32424.03</v>
      </c>
      <c r="F37" s="151">
        <v>32424.03</v>
      </c>
      <c r="G37" s="80">
        <f t="shared" si="9"/>
        <v>1118956.28</v>
      </c>
    </row>
    <row r="38" spans="1:7" x14ac:dyDescent="0.25">
      <c r="A38" s="83" t="s">
        <v>314</v>
      </c>
      <c r="B38" s="80">
        <f>SUM(B39:B47)</f>
        <v>0</v>
      </c>
      <c r="C38" s="80">
        <v>0</v>
      </c>
      <c r="D38" s="80">
        <f t="shared" ref="D38:G38" si="10">SUM(D39:D47)</f>
        <v>0</v>
      </c>
      <c r="E38" s="80">
        <f t="shared" si="10"/>
        <v>0</v>
      </c>
      <c r="F38" s="80">
        <f t="shared" si="10"/>
        <v>0</v>
      </c>
      <c r="G38" s="80">
        <f t="shared" si="10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1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1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1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1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1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1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1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1"/>
        <v>0</v>
      </c>
    </row>
    <row r="48" spans="1:7" x14ac:dyDescent="0.25">
      <c r="A48" s="83" t="s">
        <v>324</v>
      </c>
      <c r="B48" s="80">
        <f>SUM(B49:B57)</f>
        <v>221015.88</v>
      </c>
      <c r="C48" s="153">
        <f>SUM(C49:C57)</f>
        <v>-35000</v>
      </c>
      <c r="D48" s="80">
        <f t="shared" ref="C48:G48" si="12">SUM(D49:D57)</f>
        <v>186015.88</v>
      </c>
      <c r="E48" s="80">
        <f t="shared" si="12"/>
        <v>38862.93</v>
      </c>
      <c r="F48" s="80">
        <f t="shared" si="12"/>
        <v>38862.93</v>
      </c>
      <c r="G48" s="80">
        <f t="shared" si="12"/>
        <v>147152.94999999998</v>
      </c>
    </row>
    <row r="49" spans="1:7" x14ac:dyDescent="0.25">
      <c r="A49" s="84" t="s">
        <v>325</v>
      </c>
      <c r="B49" s="151">
        <v>66870.52</v>
      </c>
      <c r="C49" s="151">
        <v>25000</v>
      </c>
      <c r="D49" s="153">
        <f>+B49+C49</f>
        <v>91870.52</v>
      </c>
      <c r="E49" s="151">
        <v>29362.93</v>
      </c>
      <c r="F49" s="151">
        <v>29362.93</v>
      </c>
      <c r="G49" s="80">
        <f>D49-E49</f>
        <v>62507.590000000004</v>
      </c>
    </row>
    <row r="50" spans="1:7" x14ac:dyDescent="0.25">
      <c r="A50" s="84" t="s">
        <v>326</v>
      </c>
      <c r="B50" s="151">
        <v>7000</v>
      </c>
      <c r="C50" s="151">
        <v>0</v>
      </c>
      <c r="D50" s="153">
        <f t="shared" ref="D50:D59" si="13">+B50+C50</f>
        <v>7000</v>
      </c>
      <c r="E50" s="151">
        <v>0</v>
      </c>
      <c r="F50" s="151">
        <v>0</v>
      </c>
      <c r="G50" s="80">
        <f t="shared" ref="G50:G57" si="14">D50-E50</f>
        <v>7000</v>
      </c>
    </row>
    <row r="51" spans="1:7" x14ac:dyDescent="0.25">
      <c r="A51" s="84" t="s">
        <v>327</v>
      </c>
      <c r="B51" s="152"/>
      <c r="C51" s="152"/>
      <c r="D51" s="153">
        <f t="shared" si="13"/>
        <v>0</v>
      </c>
      <c r="E51" s="152"/>
      <c r="F51" s="152"/>
      <c r="G51" s="80">
        <f t="shared" si="14"/>
        <v>0</v>
      </c>
    </row>
    <row r="52" spans="1:7" x14ac:dyDescent="0.25">
      <c r="A52" s="84" t="s">
        <v>328</v>
      </c>
      <c r="B52" s="152"/>
      <c r="C52" s="152"/>
      <c r="D52" s="153">
        <f t="shared" si="13"/>
        <v>0</v>
      </c>
      <c r="E52" s="152"/>
      <c r="F52" s="152"/>
      <c r="G52" s="80">
        <f t="shared" si="14"/>
        <v>0</v>
      </c>
    </row>
    <row r="53" spans="1:7" x14ac:dyDescent="0.25">
      <c r="A53" s="84" t="s">
        <v>329</v>
      </c>
      <c r="B53" s="152"/>
      <c r="C53" s="152"/>
      <c r="D53" s="153">
        <f t="shared" si="13"/>
        <v>0</v>
      </c>
      <c r="E53" s="152"/>
      <c r="F53" s="152"/>
      <c r="G53" s="80">
        <f t="shared" si="14"/>
        <v>0</v>
      </c>
    </row>
    <row r="54" spans="1:7" x14ac:dyDescent="0.25">
      <c r="A54" s="84" t="s">
        <v>330</v>
      </c>
      <c r="B54" s="151">
        <v>142145.35999999999</v>
      </c>
      <c r="C54" s="151">
        <v>-60000</v>
      </c>
      <c r="D54" s="153">
        <f t="shared" si="13"/>
        <v>82145.359999999986</v>
      </c>
      <c r="E54" s="151">
        <v>9500</v>
      </c>
      <c r="F54" s="151">
        <v>9500</v>
      </c>
      <c r="G54" s="80">
        <f t="shared" si="14"/>
        <v>72645.359999999986</v>
      </c>
    </row>
    <row r="55" spans="1:7" x14ac:dyDescent="0.25">
      <c r="A55" s="84" t="s">
        <v>331</v>
      </c>
      <c r="B55" s="152"/>
      <c r="C55" s="152"/>
      <c r="D55" s="153">
        <f t="shared" si="13"/>
        <v>0</v>
      </c>
      <c r="E55" s="80"/>
      <c r="F55" s="80"/>
      <c r="G55" s="80">
        <f t="shared" si="14"/>
        <v>0</v>
      </c>
    </row>
    <row r="56" spans="1:7" x14ac:dyDescent="0.25">
      <c r="A56" s="84" t="s">
        <v>332</v>
      </c>
      <c r="B56" s="152"/>
      <c r="C56" s="152"/>
      <c r="D56" s="153">
        <f t="shared" si="13"/>
        <v>0</v>
      </c>
      <c r="E56" s="80"/>
      <c r="F56" s="80"/>
      <c r="G56" s="80">
        <f t="shared" si="14"/>
        <v>0</v>
      </c>
    </row>
    <row r="57" spans="1:7" x14ac:dyDescent="0.25">
      <c r="A57" s="84" t="s">
        <v>333</v>
      </c>
      <c r="B57" s="151">
        <v>5000</v>
      </c>
      <c r="C57" s="151">
        <v>0</v>
      </c>
      <c r="D57" s="153">
        <f t="shared" si="13"/>
        <v>5000</v>
      </c>
      <c r="E57" s="80"/>
      <c r="F57" s="80"/>
      <c r="G57" s="80">
        <f t="shared" si="14"/>
        <v>5000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5">SUM(C59:C61)</f>
        <v>0</v>
      </c>
      <c r="D58" s="153">
        <f t="shared" si="13"/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151"/>
      <c r="C59" s="151"/>
      <c r="D59" s="153">
        <f t="shared" si="13"/>
        <v>0</v>
      </c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3300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8"/>
        <v>0</v>
      </c>
    </row>
    <row r="71" spans="1:7" x14ac:dyDescent="0.25">
      <c r="A71" s="83" t="s">
        <v>347</v>
      </c>
      <c r="B71" s="80">
        <f>SUM(B72:B74)</f>
        <v>100000</v>
      </c>
      <c r="C71" s="80">
        <f t="shared" ref="C71:G71" si="19">SUM(C72:C74)</f>
        <v>0</v>
      </c>
      <c r="D71" s="80">
        <f t="shared" si="19"/>
        <v>100000</v>
      </c>
      <c r="E71" s="80">
        <f t="shared" si="19"/>
        <v>0</v>
      </c>
      <c r="F71" s="80">
        <f t="shared" si="19"/>
        <v>0</v>
      </c>
      <c r="G71" s="80">
        <f t="shared" si="19"/>
        <v>100000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151">
        <v>100000</v>
      </c>
      <c r="C74" s="80">
        <v>0</v>
      </c>
      <c r="D74" s="153">
        <f t="shared" ref="D74" si="21">+B74+C74</f>
        <v>100000</v>
      </c>
      <c r="E74" s="80">
        <v>0</v>
      </c>
      <c r="F74" s="80">
        <v>0</v>
      </c>
      <c r="G74" s="80">
        <f t="shared" si="20"/>
        <v>100000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2">SUM(C76:C82)</f>
        <v>0</v>
      </c>
      <c r="D75" s="80">
        <f t="shared" si="22"/>
        <v>0</v>
      </c>
      <c r="E75" s="80">
        <f t="shared" si="22"/>
        <v>0</v>
      </c>
      <c r="F75" s="80">
        <f t="shared" si="22"/>
        <v>0</v>
      </c>
      <c r="G75" s="80">
        <f t="shared" si="22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3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3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3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3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3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3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>SUM(C85,C93,C103,C113,C123,C133,C137,C146,C150)</f>
        <v>0</v>
      </c>
      <c r="D84" s="79">
        <f>SUM(D85,D93,D103,D113,D123,D133,D137,D146,D150)</f>
        <v>0</v>
      </c>
      <c r="E84" s="79">
        <f t="shared" ref="E84:G84" si="24">SUM(E85,E93,E103,E113,E123,E133,E137,E146,E150)</f>
        <v>0</v>
      </c>
      <c r="F84" s="79">
        <f t="shared" si="24"/>
        <v>0</v>
      </c>
      <c r="G84" s="79">
        <f t="shared" si="24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5">SUM(C86:C92)</f>
        <v>0</v>
      </c>
      <c r="D85" s="80">
        <f t="shared" si="25"/>
        <v>0</v>
      </c>
      <c r="E85" s="80">
        <f t="shared" si="25"/>
        <v>0</v>
      </c>
      <c r="F85" s="80">
        <f t="shared" si="25"/>
        <v>0</v>
      </c>
      <c r="G85" s="80">
        <f t="shared" si="25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6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6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6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6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6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6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7">SUM(C94:C102)</f>
        <v>0</v>
      </c>
      <c r="D93" s="80">
        <f t="shared" si="27"/>
        <v>0</v>
      </c>
      <c r="E93" s="80">
        <f t="shared" si="27"/>
        <v>0</v>
      </c>
      <c r="F93" s="80">
        <f t="shared" si="27"/>
        <v>0</v>
      </c>
      <c r="G93" s="80">
        <f t="shared" si="27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8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8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8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8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8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8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8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8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9">SUM(D104:D112)</f>
        <v>0</v>
      </c>
      <c r="E103" s="80">
        <f t="shared" si="29"/>
        <v>0</v>
      </c>
      <c r="F103" s="80">
        <f t="shared" si="29"/>
        <v>0</v>
      </c>
      <c r="G103" s="80">
        <f t="shared" si="29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0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0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0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0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0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0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0"/>
        <v>0</v>
      </c>
    </row>
    <row r="112" spans="1:7" x14ac:dyDescent="0.25">
      <c r="A112" s="84" t="s">
        <v>313</v>
      </c>
      <c r="B112" s="151"/>
      <c r="C112" s="151"/>
      <c r="D112" s="151"/>
      <c r="E112" s="80"/>
      <c r="F112" s="80"/>
      <c r="G112" s="80">
        <f t="shared" si="30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1">SUM(C114:C122)</f>
        <v>0</v>
      </c>
      <c r="D113" s="80">
        <f t="shared" si="31"/>
        <v>0</v>
      </c>
      <c r="E113" s="80">
        <f t="shared" si="31"/>
        <v>0</v>
      </c>
      <c r="F113" s="80">
        <f t="shared" si="31"/>
        <v>0</v>
      </c>
      <c r="G113" s="80">
        <f t="shared" si="31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2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2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2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2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2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2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2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2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3">SUM(C124:C132)</f>
        <v>0</v>
      </c>
      <c r="D123" s="80">
        <f t="shared" si="33"/>
        <v>0</v>
      </c>
      <c r="E123" s="80">
        <f t="shared" si="33"/>
        <v>0</v>
      </c>
      <c r="F123" s="80">
        <f t="shared" si="33"/>
        <v>0</v>
      </c>
      <c r="G123" s="80">
        <f t="shared" si="33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4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4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4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4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4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4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4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4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5">SUM(C134:C136)</f>
        <v>0</v>
      </c>
      <c r="D133" s="80">
        <f t="shared" si="35"/>
        <v>0</v>
      </c>
      <c r="E133" s="80">
        <f t="shared" si="35"/>
        <v>0</v>
      </c>
      <c r="F133" s="80">
        <f t="shared" si="35"/>
        <v>0</v>
      </c>
      <c r="G133" s="80">
        <f t="shared" si="35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6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7">SUM(C138:C142,C144:C145)</f>
        <v>0</v>
      </c>
      <c r="D137" s="80">
        <f t="shared" si="37"/>
        <v>0</v>
      </c>
      <c r="E137" s="80">
        <f t="shared" si="37"/>
        <v>0</v>
      </c>
      <c r="F137" s="80">
        <f t="shared" si="37"/>
        <v>0</v>
      </c>
      <c r="G137" s="80">
        <f t="shared" si="37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8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8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8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8"/>
        <v>0</v>
      </c>
    </row>
    <row r="143" spans="1:7" x14ac:dyDescent="0.25">
      <c r="A143" s="84" t="s">
        <v>3300</v>
      </c>
      <c r="B143" s="80"/>
      <c r="C143" s="80"/>
      <c r="D143" s="80"/>
      <c r="E143" s="80"/>
      <c r="F143" s="80"/>
      <c r="G143" s="80">
        <f t="shared" si="38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8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8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9">SUM(C147:C149)</f>
        <v>0</v>
      </c>
      <c r="D146" s="80">
        <f t="shared" si="39"/>
        <v>0</v>
      </c>
      <c r="E146" s="80">
        <f t="shared" si="39"/>
        <v>0</v>
      </c>
      <c r="F146" s="80">
        <f t="shared" si="39"/>
        <v>0</v>
      </c>
      <c r="G146" s="80">
        <f t="shared" si="39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0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0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1">SUM(C151:C157)</f>
        <v>0</v>
      </c>
      <c r="D150" s="80">
        <f t="shared" si="41"/>
        <v>0</v>
      </c>
      <c r="E150" s="80">
        <f t="shared" si="41"/>
        <v>0</v>
      </c>
      <c r="F150" s="80">
        <f t="shared" si="41"/>
        <v>0</v>
      </c>
      <c r="G150" s="80">
        <f t="shared" si="41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2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2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2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2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2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19087917.82</v>
      </c>
      <c r="C159" s="201">
        <f>C9+C84</f>
        <v>1.4551915228366852E-11</v>
      </c>
      <c r="D159" s="79">
        <f t="shared" ref="C159:G159" si="43">D9+D84</f>
        <v>19087917.819999997</v>
      </c>
      <c r="E159" s="79">
        <f t="shared" si="43"/>
        <v>3727860.0700000008</v>
      </c>
      <c r="F159" s="79">
        <f t="shared" si="43"/>
        <v>3615791.1100000008</v>
      </c>
      <c r="G159" s="79">
        <f t="shared" si="43"/>
        <v>15360057.75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19087917.82</v>
      </c>
      <c r="Q2" s="18">
        <f>'Formato 6 a)'!C9</f>
        <v>1.4551915228366852E-11</v>
      </c>
      <c r="R2" s="18">
        <f>'Formato 6 a)'!D9</f>
        <v>19087917.819999997</v>
      </c>
      <c r="S2" s="18">
        <f>'Formato 6 a)'!E9</f>
        <v>3727860.0700000008</v>
      </c>
      <c r="T2" s="18">
        <f>'Formato 6 a)'!F9</f>
        <v>3615791.1100000008</v>
      </c>
      <c r="U2" s="18">
        <f>'Formato 6 a)'!G9</f>
        <v>15360057.75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12211518.4</v>
      </c>
      <c r="Q3" s="18">
        <f>'Formato 6 a)'!C10</f>
        <v>-112068.96</v>
      </c>
      <c r="R3" s="18">
        <f>'Formato 6 a)'!D10</f>
        <v>12099449.439999999</v>
      </c>
      <c r="S3" s="18">
        <f>'Formato 6 a)'!E10</f>
        <v>2318514.5700000003</v>
      </c>
      <c r="T3" s="18">
        <f>'Formato 6 a)'!F10</f>
        <v>2318514.5700000003</v>
      </c>
      <c r="U3" s="18">
        <f>'Formato 6 a)'!G10</f>
        <v>9780934.870000001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4759987.8600000003</v>
      </c>
      <c r="Q4" s="18">
        <f>'Formato 6 a)'!C11</f>
        <v>0</v>
      </c>
      <c r="R4" s="18">
        <f>'Formato 6 a)'!D11</f>
        <v>4759987.8600000003</v>
      </c>
      <c r="S4" s="18">
        <f>'Formato 6 a)'!E11</f>
        <v>1069286.3799999999</v>
      </c>
      <c r="T4" s="18">
        <f>'Formato 6 a)'!F11</f>
        <v>1069286.3799999999</v>
      </c>
      <c r="U4" s="18">
        <f>'Formato 6 a)'!G11</f>
        <v>3690701.4800000004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1955229.48</v>
      </c>
      <c r="Q5" s="18">
        <f>'Formato 6 a)'!C12</f>
        <v>0</v>
      </c>
      <c r="R5" s="18">
        <f>'Formato 6 a)'!D12</f>
        <v>1955229.48</v>
      </c>
      <c r="S5" s="18">
        <f>'Formato 6 a)'!E12</f>
        <v>213344.77</v>
      </c>
      <c r="T5" s="18">
        <f>'Formato 6 a)'!F12</f>
        <v>213344.77</v>
      </c>
      <c r="U5" s="18">
        <f>'Formato 6 a)'!G12</f>
        <v>1741884.71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1570837.79</v>
      </c>
      <c r="Q6" s="18">
        <f>'Formato 6 a)'!C13</f>
        <v>0</v>
      </c>
      <c r="R6" s="18">
        <f>'Formato 6 a)'!D13</f>
        <v>1570837.79</v>
      </c>
      <c r="S6" s="18">
        <f>'Formato 6 a)'!E13</f>
        <v>159130.79</v>
      </c>
      <c r="T6" s="18">
        <f>'Formato 6 a)'!F13</f>
        <v>159130.79</v>
      </c>
      <c r="U6" s="18">
        <f>'Formato 6 a)'!G13</f>
        <v>1411707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1341371.71</v>
      </c>
      <c r="Q7" s="18">
        <f>'Formato 6 a)'!C14</f>
        <v>0</v>
      </c>
      <c r="R7" s="18">
        <f>'Formato 6 a)'!D14</f>
        <v>1341371.71</v>
      </c>
      <c r="S7" s="18">
        <f>'Formato 6 a)'!E14</f>
        <v>208854.6</v>
      </c>
      <c r="T7" s="18">
        <f>'Formato 6 a)'!F14</f>
        <v>208854.6</v>
      </c>
      <c r="U7" s="18">
        <f>'Formato 6 a)'!G14</f>
        <v>1132517.1099999999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1632094</v>
      </c>
      <c r="Q8" s="18">
        <f>'Formato 6 a)'!C15</f>
        <v>-112068.96</v>
      </c>
      <c r="R8" s="18">
        <f>'Formato 6 a)'!D15</f>
        <v>1520025.04</v>
      </c>
      <c r="S8" s="18">
        <f>'Formato 6 a)'!E15</f>
        <v>454809.31</v>
      </c>
      <c r="T8" s="18">
        <f>'Formato 6 a)'!F15</f>
        <v>454809.31</v>
      </c>
      <c r="U8" s="18">
        <f>'Formato 6 a)'!G15</f>
        <v>1065215.73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951997.56</v>
      </c>
      <c r="Q10" s="18">
        <f>'Formato 6 a)'!C17</f>
        <v>0</v>
      </c>
      <c r="R10" s="18">
        <f>'Formato 6 a)'!D17</f>
        <v>951997.56</v>
      </c>
      <c r="S10" s="18">
        <f>'Formato 6 a)'!E17</f>
        <v>213088.72</v>
      </c>
      <c r="T10" s="18">
        <f>'Formato 6 a)'!F17</f>
        <v>213088.72</v>
      </c>
      <c r="U10" s="18">
        <f>'Formato 6 a)'!G17</f>
        <v>738908.84000000008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1879484.8099999998</v>
      </c>
      <c r="Q11" s="18">
        <f>'Formato 6 a)'!C18</f>
        <v>5000</v>
      </c>
      <c r="R11" s="18">
        <f>'Formato 6 a)'!D18</f>
        <v>1884484.8099999998</v>
      </c>
      <c r="S11" s="18">
        <f>'Formato 6 a)'!E18</f>
        <v>391607.43999999994</v>
      </c>
      <c r="T11" s="18">
        <f>'Formato 6 a)'!F18</f>
        <v>391607.43999999994</v>
      </c>
      <c r="U11" s="18">
        <f>'Formato 6 a)'!G18</f>
        <v>1492877.3699999999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94879.9</v>
      </c>
      <c r="Q12" s="18">
        <f>'Formato 6 a)'!C19</f>
        <v>5000</v>
      </c>
      <c r="R12" s="18">
        <f>'Formato 6 a)'!D19</f>
        <v>99879.9</v>
      </c>
      <c r="S12" s="18">
        <f>'Formato 6 a)'!E19</f>
        <v>21699.77</v>
      </c>
      <c r="T12" s="18">
        <f>'Formato 6 a)'!F19</f>
        <v>21699.77</v>
      </c>
      <c r="U12" s="18">
        <f>'Formato 6 a)'!G19</f>
        <v>78180.12999999999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17352.560000000001</v>
      </c>
      <c r="Q13" s="18">
        <f>'Formato 6 a)'!C20</f>
        <v>0</v>
      </c>
      <c r="R13" s="18">
        <f>'Formato 6 a)'!D20</f>
        <v>17352.560000000001</v>
      </c>
      <c r="S13" s="18">
        <f>'Formato 6 a)'!E20</f>
        <v>3503.89</v>
      </c>
      <c r="T13" s="18">
        <f>'Formato 6 a)'!F20</f>
        <v>3503.89</v>
      </c>
      <c r="U13" s="18">
        <f>'Formato 6 a)'!G20</f>
        <v>13848.670000000002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318792.88</v>
      </c>
      <c r="Q14" s="18">
        <f>'Formato 6 a)'!C21</f>
        <v>0</v>
      </c>
      <c r="R14" s="18">
        <f>'Formato 6 a)'!D21</f>
        <v>318792.88</v>
      </c>
      <c r="S14" s="18">
        <f>'Formato 6 a)'!E21</f>
        <v>75241</v>
      </c>
      <c r="T14" s="18">
        <f>'Formato 6 a)'!F21</f>
        <v>75241</v>
      </c>
      <c r="U14" s="18">
        <f>'Formato 6 a)'!G21</f>
        <v>243551.88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585732.99</v>
      </c>
      <c r="Q15" s="18">
        <f>'Formato 6 a)'!C22</f>
        <v>0</v>
      </c>
      <c r="R15" s="18">
        <f>'Formato 6 a)'!D22</f>
        <v>585732.99</v>
      </c>
      <c r="S15" s="18">
        <f>'Formato 6 a)'!E22</f>
        <v>89386.47</v>
      </c>
      <c r="T15" s="18">
        <f>'Formato 6 a)'!F22</f>
        <v>89386.47</v>
      </c>
      <c r="U15" s="18">
        <f>'Formato 6 a)'!G22</f>
        <v>496346.52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4200</v>
      </c>
      <c r="Q16" s="18">
        <f>'Formato 6 a)'!C23</f>
        <v>0</v>
      </c>
      <c r="R16" s="18">
        <f>'Formato 6 a)'!D23</f>
        <v>4200</v>
      </c>
      <c r="S16" s="18">
        <f>'Formato 6 a)'!E23</f>
        <v>0</v>
      </c>
      <c r="T16" s="18">
        <f>'Formato 6 a)'!F23</f>
        <v>0</v>
      </c>
      <c r="U16" s="18">
        <f>'Formato 6 a)'!G23</f>
        <v>4200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631461.44999999995</v>
      </c>
      <c r="Q17" s="18">
        <f>'Formato 6 a)'!C24</f>
        <v>0</v>
      </c>
      <c r="R17" s="18">
        <f>'Formato 6 a)'!D24</f>
        <v>631461.44999999995</v>
      </c>
      <c r="S17" s="18">
        <f>'Formato 6 a)'!E24</f>
        <v>167305.79999999999</v>
      </c>
      <c r="T17" s="18">
        <f>'Formato 6 a)'!F24</f>
        <v>167305.79999999999</v>
      </c>
      <c r="U17" s="18">
        <f>'Formato 6 a)'!G24</f>
        <v>464155.64999999997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55241.85</v>
      </c>
      <c r="Q18" s="18">
        <f>'Formato 6 a)'!C25</f>
        <v>0</v>
      </c>
      <c r="R18" s="18">
        <f>'Formato 6 a)'!D25</f>
        <v>55241.85</v>
      </c>
      <c r="S18" s="18">
        <f>'Formato 6 a)'!E25</f>
        <v>3288.54</v>
      </c>
      <c r="T18" s="18">
        <f>'Formato 6 a)'!F25</f>
        <v>3288.54</v>
      </c>
      <c r="U18" s="18">
        <f>'Formato 6 a)'!G25</f>
        <v>51953.31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171823.18</v>
      </c>
      <c r="Q20" s="18">
        <f>'Formato 6 a)'!C27</f>
        <v>0</v>
      </c>
      <c r="R20" s="18">
        <f>'Formato 6 a)'!D27</f>
        <v>171823.18</v>
      </c>
      <c r="S20" s="18">
        <f>'Formato 6 a)'!E27</f>
        <v>31181.97</v>
      </c>
      <c r="T20" s="18">
        <f>'Formato 6 a)'!F27</f>
        <v>31181.97</v>
      </c>
      <c r="U20" s="18">
        <f>'Formato 6 a)'!G27</f>
        <v>140641.21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4675898.7299999995</v>
      </c>
      <c r="Q21" s="18">
        <f>'Formato 6 a)'!C28</f>
        <v>142068.96000000002</v>
      </c>
      <c r="R21" s="18">
        <f>'Formato 6 a)'!D28</f>
        <v>4817967.6899999995</v>
      </c>
      <c r="S21" s="18">
        <f>'Formato 6 a)'!E28</f>
        <v>978875.13000000024</v>
      </c>
      <c r="T21" s="18">
        <f>'Formato 6 a)'!F28</f>
        <v>866806.17000000027</v>
      </c>
      <c r="U21" s="18">
        <f>'Formato 6 a)'!G28</f>
        <v>3839092.5599999996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2756637.43</v>
      </c>
      <c r="Q22" s="18">
        <f>'Formato 6 a)'!C29</f>
        <v>0</v>
      </c>
      <c r="R22" s="18">
        <f>'Formato 6 a)'!D29</f>
        <v>2756637.43</v>
      </c>
      <c r="S22" s="18">
        <f>'Formato 6 a)'!E29</f>
        <v>675341.31</v>
      </c>
      <c r="T22" s="18">
        <f>'Formato 6 a)'!F29</f>
        <v>675341.31</v>
      </c>
      <c r="U22" s="18">
        <f>'Formato 6 a)'!G29</f>
        <v>2081296.12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26837.03</v>
      </c>
      <c r="Q23" s="18">
        <f>'Formato 6 a)'!C30</f>
        <v>0</v>
      </c>
      <c r="R23" s="18">
        <f>'Formato 6 a)'!D30</f>
        <v>26837.03</v>
      </c>
      <c r="S23" s="18">
        <f>'Formato 6 a)'!E30</f>
        <v>3500</v>
      </c>
      <c r="T23" s="18">
        <f>'Formato 6 a)'!F30</f>
        <v>3500</v>
      </c>
      <c r="U23" s="18">
        <f>'Formato 6 a)'!G30</f>
        <v>23337.03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300629.44</v>
      </c>
      <c r="Q24" s="18">
        <f>'Formato 6 a)'!C31</f>
        <v>112068.96</v>
      </c>
      <c r="R24" s="18">
        <f>'Formato 6 a)'!D31</f>
        <v>412698.4</v>
      </c>
      <c r="S24" s="18">
        <f>'Formato 6 a)'!E31</f>
        <v>196896.26</v>
      </c>
      <c r="T24" s="18">
        <f>'Formato 6 a)'!F31</f>
        <v>84827.3</v>
      </c>
      <c r="U24" s="18">
        <f>'Formato 6 a)'!G31</f>
        <v>215802.14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37826.269999999997</v>
      </c>
      <c r="Q25" s="18">
        <f>'Formato 6 a)'!C32</f>
        <v>30000</v>
      </c>
      <c r="R25" s="18">
        <f>'Formato 6 a)'!D32</f>
        <v>67826.26999999999</v>
      </c>
      <c r="S25" s="18">
        <f>'Formato 6 a)'!E32</f>
        <v>27038.06</v>
      </c>
      <c r="T25" s="18">
        <f>'Formato 6 a)'!F32</f>
        <v>27038.06</v>
      </c>
      <c r="U25" s="18">
        <f>'Formato 6 a)'!G32</f>
        <v>40788.209999999992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208830.21</v>
      </c>
      <c r="Q26" s="18">
        <f>'Formato 6 a)'!C33</f>
        <v>0</v>
      </c>
      <c r="R26" s="18">
        <f>'Formato 6 a)'!D33</f>
        <v>208830.21</v>
      </c>
      <c r="S26" s="18">
        <f>'Formato 6 a)'!E33</f>
        <v>22038.16</v>
      </c>
      <c r="T26" s="18">
        <f>'Formato 6 a)'!F33</f>
        <v>22038.16</v>
      </c>
      <c r="U26" s="18">
        <f>'Formato 6 a)'!G33</f>
        <v>186792.05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10290.26</v>
      </c>
      <c r="Q27" s="18">
        <f>'Formato 6 a)'!C34</f>
        <v>60000</v>
      </c>
      <c r="R27" s="18">
        <f>'Formato 6 a)'!D34</f>
        <v>70290.259999999995</v>
      </c>
      <c r="S27" s="18">
        <f>'Formato 6 a)'!E34</f>
        <v>18955</v>
      </c>
      <c r="T27" s="18">
        <f>'Formato 6 a)'!F34</f>
        <v>18955</v>
      </c>
      <c r="U27" s="18">
        <f>'Formato 6 a)'!G34</f>
        <v>51335.259999999995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6494.76</v>
      </c>
      <c r="Q28" s="18">
        <f>'Formato 6 a)'!C35</f>
        <v>0</v>
      </c>
      <c r="R28" s="18">
        <f>'Formato 6 a)'!D35</f>
        <v>6494.76</v>
      </c>
      <c r="S28" s="18">
        <f>'Formato 6 a)'!E35</f>
        <v>919.51</v>
      </c>
      <c r="T28" s="18">
        <f>'Formato 6 a)'!F35</f>
        <v>919.51</v>
      </c>
      <c r="U28" s="18">
        <f>'Formato 6 a)'!G35</f>
        <v>5575.25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116973.02</v>
      </c>
      <c r="Q29" s="18">
        <f>'Formato 6 a)'!C36</f>
        <v>0</v>
      </c>
      <c r="R29" s="18">
        <f>'Formato 6 a)'!D36</f>
        <v>116973.02</v>
      </c>
      <c r="S29" s="18">
        <f>'Formato 6 a)'!E36</f>
        <v>1762.8</v>
      </c>
      <c r="T29" s="18">
        <f>'Formato 6 a)'!F36</f>
        <v>1762.8</v>
      </c>
      <c r="U29" s="18">
        <f>'Formato 6 a)'!G36</f>
        <v>115210.22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1211380.31</v>
      </c>
      <c r="Q30" s="18">
        <f>'Formato 6 a)'!C37</f>
        <v>-60000</v>
      </c>
      <c r="R30" s="18">
        <f>'Formato 6 a)'!D37</f>
        <v>1151380.31</v>
      </c>
      <c r="S30" s="18">
        <f>'Formato 6 a)'!E37</f>
        <v>32424.03</v>
      </c>
      <c r="T30" s="18">
        <f>'Formato 6 a)'!F37</f>
        <v>32424.03</v>
      </c>
      <c r="U30" s="18">
        <f>'Formato 6 a)'!G37</f>
        <v>1118956.28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221015.88</v>
      </c>
      <c r="Q41" s="18">
        <f>'Formato 6 a)'!C48</f>
        <v>-35000</v>
      </c>
      <c r="R41" s="18">
        <f>'Formato 6 a)'!D48</f>
        <v>186015.88</v>
      </c>
      <c r="S41" s="18">
        <f>'Formato 6 a)'!E48</f>
        <v>38862.93</v>
      </c>
      <c r="T41" s="18">
        <f>'Formato 6 a)'!F48</f>
        <v>38862.93</v>
      </c>
      <c r="U41" s="18">
        <f>'Formato 6 a)'!G48</f>
        <v>147152.94999999998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66870.52</v>
      </c>
      <c r="Q42" s="18">
        <f>'Formato 6 a)'!C49</f>
        <v>25000</v>
      </c>
      <c r="R42" s="18">
        <f>'Formato 6 a)'!D49</f>
        <v>91870.52</v>
      </c>
      <c r="S42" s="18">
        <f>'Formato 6 a)'!E49</f>
        <v>29362.93</v>
      </c>
      <c r="T42" s="18">
        <f>'Formato 6 a)'!F49</f>
        <v>29362.93</v>
      </c>
      <c r="U42" s="18">
        <f>'Formato 6 a)'!G49</f>
        <v>62507.590000000004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7000</v>
      </c>
      <c r="Q43" s="18">
        <f>'Formato 6 a)'!C50</f>
        <v>0</v>
      </c>
      <c r="R43" s="18">
        <f>'Formato 6 a)'!D50</f>
        <v>7000</v>
      </c>
      <c r="S43" s="18">
        <f>'Formato 6 a)'!E50</f>
        <v>0</v>
      </c>
      <c r="T43" s="18">
        <f>'Formato 6 a)'!F50</f>
        <v>0</v>
      </c>
      <c r="U43" s="18">
        <f>'Formato 6 a)'!G50</f>
        <v>7000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142145.35999999999</v>
      </c>
      <c r="Q47" s="18">
        <f>'Formato 6 a)'!C54</f>
        <v>-60000</v>
      </c>
      <c r="R47" s="18">
        <f>'Formato 6 a)'!D54</f>
        <v>82145.359999999986</v>
      </c>
      <c r="S47" s="18">
        <f>'Formato 6 a)'!E54</f>
        <v>9500</v>
      </c>
      <c r="T47" s="18">
        <f>'Formato 6 a)'!F54</f>
        <v>9500</v>
      </c>
      <c r="U47" s="18">
        <f>'Formato 6 a)'!G54</f>
        <v>72645.359999999986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5000</v>
      </c>
      <c r="Q50" s="18">
        <f>'Formato 6 a)'!C57</f>
        <v>0</v>
      </c>
      <c r="R50" s="18">
        <f>'Formato 6 a)'!D57</f>
        <v>5000</v>
      </c>
      <c r="S50" s="18">
        <f>'Formato 6 a)'!E57</f>
        <v>0</v>
      </c>
      <c r="T50" s="18">
        <f>'Formato 6 a)'!F57</f>
        <v>0</v>
      </c>
      <c r="U50" s="18">
        <f>'Formato 6 a)'!G57</f>
        <v>5000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100000</v>
      </c>
      <c r="Q64" s="18">
        <f>'Formato 6 a)'!C71</f>
        <v>0</v>
      </c>
      <c r="R64" s="18">
        <f>'Formato 6 a)'!D71</f>
        <v>100000</v>
      </c>
      <c r="S64" s="18">
        <f>'Formato 6 a)'!E71</f>
        <v>0</v>
      </c>
      <c r="T64" s="18">
        <f>'Formato 6 a)'!F71</f>
        <v>0</v>
      </c>
      <c r="U64" s="18">
        <f>'Formato 6 a)'!G71</f>
        <v>100000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100000</v>
      </c>
      <c r="Q67" s="18">
        <f>'Formato 6 a)'!C74</f>
        <v>0</v>
      </c>
      <c r="R67" s="18">
        <f>'Formato 6 a)'!D74</f>
        <v>100000</v>
      </c>
      <c r="S67" s="18">
        <f>'Formato 6 a)'!E74</f>
        <v>0</v>
      </c>
      <c r="T67" s="18">
        <f>'Formato 6 a)'!F74</f>
        <v>0</v>
      </c>
      <c r="U67" s="18">
        <f>'Formato 6 a)'!G74</f>
        <v>100000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19087917.82</v>
      </c>
      <c r="Q150">
        <f>'Formato 6 a)'!C159</f>
        <v>1.4551915228366852E-11</v>
      </c>
      <c r="R150">
        <f>'Formato 6 a)'!D159</f>
        <v>19087917.819999997</v>
      </c>
      <c r="S150">
        <f>'Formato 6 a)'!E159</f>
        <v>3727860.0700000008</v>
      </c>
      <c r="T150">
        <f>'Formato 6 a)'!F159</f>
        <v>3615791.1100000008</v>
      </c>
      <c r="U150">
        <f>'Formato 6 a)'!G159</f>
        <v>15360057.75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10" sqref="A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1" t="s">
        <v>3289</v>
      </c>
      <c r="B1" s="181"/>
      <c r="C1" s="181"/>
      <c r="D1" s="181"/>
      <c r="E1" s="181"/>
      <c r="F1" s="181"/>
      <c r="G1" s="181"/>
    </row>
    <row r="2" spans="1:7" ht="14.25" x14ac:dyDescent="0.45">
      <c r="A2" s="162" t="str">
        <f>ENTE_PUBLICO_A</f>
        <v>SISTEMA DE AGUA POTABLE Y ALCANTARILLADO DE ROMITA,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431</v>
      </c>
      <c r="B4" s="166"/>
      <c r="C4" s="166"/>
      <c r="D4" s="166"/>
      <c r="E4" s="166"/>
      <c r="F4" s="166"/>
      <c r="G4" s="167"/>
    </row>
    <row r="5" spans="1:7" ht="14.25" x14ac:dyDescent="0.45">
      <c r="A5" s="168" t="str">
        <f>TRIMESTRE</f>
        <v>Del 1 de enero al 30 de marzo de 2020 (b)</v>
      </c>
      <c r="B5" s="169"/>
      <c r="C5" s="169"/>
      <c r="D5" s="169"/>
      <c r="E5" s="169"/>
      <c r="F5" s="169"/>
      <c r="G5" s="170"/>
    </row>
    <row r="6" spans="1:7" ht="14.25" x14ac:dyDescent="0.4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30" x14ac:dyDescent="0.25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 ht="14.25" x14ac:dyDescent="0.45">
      <c r="A9" s="52" t="s">
        <v>439</v>
      </c>
      <c r="B9" s="59">
        <f>SUM(B10:GASTO_NE_FIN_01)</f>
        <v>19087917.82</v>
      </c>
      <c r="C9" s="59">
        <f>SUM(C10:GASTO_NE_FIN_02)</f>
        <v>0</v>
      </c>
      <c r="D9" s="59">
        <f>SUM(D10:GASTO_NE_FIN_03)</f>
        <v>19087917.82</v>
      </c>
      <c r="E9" s="59">
        <f>SUM(E10:GASTO_NE_FIN_04)</f>
        <v>3727860.07</v>
      </c>
      <c r="F9" s="59">
        <f>SUM(F10:GASTO_NE_FIN_05)</f>
        <v>3615791.11</v>
      </c>
      <c r="G9" s="59">
        <f>SUM(G10:GASTO_NE_FIN_06)</f>
        <v>15360057.75</v>
      </c>
    </row>
    <row r="10" spans="1:7" s="24" customFormat="1" x14ac:dyDescent="0.25">
      <c r="A10" s="143">
        <v>3112</v>
      </c>
      <c r="B10" s="149">
        <v>19087917.82</v>
      </c>
      <c r="C10" s="60">
        <v>0</v>
      </c>
      <c r="D10" s="149">
        <v>19087917.82</v>
      </c>
      <c r="E10" s="149">
        <v>3727860.07</v>
      </c>
      <c r="F10" s="149">
        <v>3615791.11</v>
      </c>
      <c r="G10" s="77">
        <f>D10-E10</f>
        <v>15360057.75</v>
      </c>
    </row>
    <row r="11" spans="1:7" s="24" customFormat="1" ht="14.25" x14ac:dyDescent="0.45">
      <c r="A11" s="143">
        <v>3112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3" t="s">
        <v>433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3" t="s">
        <v>434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3" t="s">
        <v>435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3" t="s">
        <v>436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3" t="s">
        <v>437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3" t="s">
        <v>438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440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>
        <v>3112</v>
      </c>
      <c r="B20" s="60"/>
      <c r="C20" s="60"/>
      <c r="D20" s="60">
        <v>0</v>
      </c>
      <c r="E20" s="60"/>
      <c r="F20" s="60"/>
      <c r="G20" s="60">
        <f>D20-E20</f>
        <v>0</v>
      </c>
    </row>
    <row r="21" spans="1:7" s="24" customFormat="1" x14ac:dyDescent="0.25">
      <c r="A21" s="143" t="s">
        <v>432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3" t="s">
        <v>433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3" t="s">
        <v>434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3" t="s">
        <v>435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3" t="s">
        <v>436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3" t="s">
        <v>437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3" t="s">
        <v>438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685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19087917.82</v>
      </c>
      <c r="C29" s="61">
        <f>GASTO_NE_T2+GASTO_E_T2</f>
        <v>0</v>
      </c>
      <c r="D29" s="61">
        <f>GASTO_NE_T3+GASTO_E_T3</f>
        <v>19087917.82</v>
      </c>
      <c r="E29" s="61">
        <f>GASTO_NE_T4+GASTO_E_T4</f>
        <v>3727860.07</v>
      </c>
      <c r="F29" s="61">
        <f>GASTO_NE_T5+GASTO_E_T5</f>
        <v>3615791.11</v>
      </c>
      <c r="G29" s="61">
        <f>GASTO_NE_T6+GASTO_E_T6</f>
        <v>15360057.75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19087917.82</v>
      </c>
      <c r="Q2" s="18">
        <f>GASTO_NE_T2</f>
        <v>0</v>
      </c>
      <c r="R2" s="18">
        <f>GASTO_NE_T3</f>
        <v>19087917.82</v>
      </c>
      <c r="S2" s="18">
        <f>GASTO_NE_T4</f>
        <v>3727860.07</v>
      </c>
      <c r="T2" s="18">
        <f>GASTO_NE_T5</f>
        <v>3615791.11</v>
      </c>
      <c r="U2" s="18">
        <f>GASTO_NE_T6</f>
        <v>15360057.75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19087917.82</v>
      </c>
      <c r="Q4" s="18">
        <f>TOTAL_E_T2</f>
        <v>0</v>
      </c>
      <c r="R4" s="18">
        <f>TOTAL_E_T3</f>
        <v>19087917.82</v>
      </c>
      <c r="S4" s="18">
        <f>TOTAL_E_T4</f>
        <v>3727860.07</v>
      </c>
      <c r="T4" s="18">
        <f>TOTAL_E_T5</f>
        <v>3615791.11</v>
      </c>
      <c r="U4" s="18">
        <f>TOTAL_E_T6</f>
        <v>15360057.75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B64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7" t="s">
        <v>3288</v>
      </c>
      <c r="B1" s="188"/>
      <c r="C1" s="188"/>
      <c r="D1" s="188"/>
      <c r="E1" s="188"/>
      <c r="F1" s="188"/>
      <c r="G1" s="188"/>
    </row>
    <row r="2" spans="1:7" ht="14.25" x14ac:dyDescent="0.45">
      <c r="A2" s="162" t="str">
        <f>ENTE_PUBLICO_A</f>
        <v>SISTEMA DE AGUA POTABLE Y ALCANTARILLADO DE ROMITA,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396</v>
      </c>
      <c r="B3" s="166"/>
      <c r="C3" s="166"/>
      <c r="D3" s="166"/>
      <c r="E3" s="166"/>
      <c r="F3" s="166"/>
      <c r="G3" s="167"/>
    </row>
    <row r="4" spans="1:7" x14ac:dyDescent="0.25">
      <c r="A4" s="165" t="s">
        <v>397</v>
      </c>
      <c r="B4" s="166"/>
      <c r="C4" s="166"/>
      <c r="D4" s="166"/>
      <c r="E4" s="166"/>
      <c r="F4" s="166"/>
      <c r="G4" s="167"/>
    </row>
    <row r="5" spans="1:7" ht="14.25" x14ac:dyDescent="0.45">
      <c r="A5" s="168" t="str">
        <f>TRIMESTRE</f>
        <v>Del 1 de enero al 30 de marzo de 2020 (b)</v>
      </c>
      <c r="B5" s="169"/>
      <c r="C5" s="169"/>
      <c r="D5" s="169"/>
      <c r="E5" s="169"/>
      <c r="F5" s="169"/>
      <c r="G5" s="170"/>
    </row>
    <row r="6" spans="1:7" ht="14.25" x14ac:dyDescent="0.4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66" t="s">
        <v>0</v>
      </c>
      <c r="B7" s="171" t="s">
        <v>279</v>
      </c>
      <c r="C7" s="172"/>
      <c r="D7" s="172"/>
      <c r="E7" s="172"/>
      <c r="F7" s="173"/>
      <c r="G7" s="183" t="s">
        <v>3285</v>
      </c>
    </row>
    <row r="8" spans="1:7" ht="30.75" customHeight="1" x14ac:dyDescent="0.25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 ht="14.25" x14ac:dyDescent="0.45">
      <c r="A9" s="52" t="s">
        <v>363</v>
      </c>
      <c r="B9" s="70">
        <f>SUM(B10,B19,B27,B37)</f>
        <v>19087917.82</v>
      </c>
      <c r="C9" s="70">
        <f t="shared" ref="C9:G9" si="0">SUM(C10,C19,C27,C37)</f>
        <v>0</v>
      </c>
      <c r="D9" s="70">
        <f t="shared" si="0"/>
        <v>19087917.82</v>
      </c>
      <c r="E9" s="70">
        <f t="shared" si="0"/>
        <v>3727860.07</v>
      </c>
      <c r="F9" s="70">
        <f t="shared" si="0"/>
        <v>3615791.11</v>
      </c>
      <c r="G9" s="70">
        <f t="shared" si="0"/>
        <v>15360057.75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19087917.82</v>
      </c>
      <c r="C19" s="71">
        <f t="shared" ref="C19:F19" si="3">SUM(C20:C26)</f>
        <v>0</v>
      </c>
      <c r="D19" s="71">
        <f t="shared" si="3"/>
        <v>19087917.82</v>
      </c>
      <c r="E19" s="71">
        <f t="shared" si="3"/>
        <v>3727860.07</v>
      </c>
      <c r="F19" s="71">
        <f t="shared" si="3"/>
        <v>3615791.11</v>
      </c>
      <c r="G19" s="71">
        <f>SUM(G20:G26)</f>
        <v>15360057.75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202">
        <v>19087917.82</v>
      </c>
      <c r="C21" s="71"/>
      <c r="D21" s="202">
        <v>19087917.82</v>
      </c>
      <c r="E21" s="202">
        <v>3727860.07</v>
      </c>
      <c r="F21" s="202">
        <v>3615791.11</v>
      </c>
      <c r="G21" s="72">
        <f t="shared" ref="G21:G26" si="4">D21-E21</f>
        <v>15360057.75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>
        <v>0</v>
      </c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3298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19087917.82</v>
      </c>
      <c r="C77" s="73">
        <f>C43+C9</f>
        <v>0</v>
      </c>
      <c r="D77" s="73">
        <f t="shared" ref="D77:F77" si="18">D43+D9</f>
        <v>19087917.82</v>
      </c>
      <c r="E77" s="73">
        <f t="shared" si="18"/>
        <v>3727860.07</v>
      </c>
      <c r="F77" s="73">
        <f t="shared" si="18"/>
        <v>3615791.11</v>
      </c>
      <c r="G77" s="73">
        <f>G43+G9</f>
        <v>15360057.75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19087917.82</v>
      </c>
      <c r="Q2" s="18">
        <f>'Formato 6 c)'!C9</f>
        <v>0</v>
      </c>
      <c r="R2" s="18">
        <f>'Formato 6 c)'!D9</f>
        <v>19087917.82</v>
      </c>
      <c r="S2" s="18">
        <f>'Formato 6 c)'!E9</f>
        <v>3727860.07</v>
      </c>
      <c r="T2" s="18">
        <f>'Formato 6 c)'!F9</f>
        <v>3615791.11</v>
      </c>
      <c r="U2" s="18">
        <f>'Formato 6 c)'!G9</f>
        <v>15360057.75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19087917.82</v>
      </c>
      <c r="Q12" s="18">
        <f>'Formato 6 c)'!C19</f>
        <v>0</v>
      </c>
      <c r="R12" s="18">
        <f>'Formato 6 c)'!D19</f>
        <v>19087917.82</v>
      </c>
      <c r="S12" s="18">
        <f>'Formato 6 c)'!E19</f>
        <v>3727860.07</v>
      </c>
      <c r="T12" s="18">
        <f>'Formato 6 c)'!F19</f>
        <v>3615791.11</v>
      </c>
      <c r="U12" s="18">
        <f>'Formato 6 c)'!G19</f>
        <v>15360057.75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19087917.82</v>
      </c>
      <c r="Q14" s="18">
        <f>'Formato 6 c)'!C21</f>
        <v>0</v>
      </c>
      <c r="R14" s="18">
        <f>'Formato 6 c)'!D21</f>
        <v>19087917.82</v>
      </c>
      <c r="S14" s="18">
        <f>'Formato 6 c)'!E21</f>
        <v>3727860.07</v>
      </c>
      <c r="T14" s="18">
        <f>'Formato 6 c)'!F21</f>
        <v>3615791.11</v>
      </c>
      <c r="U14" s="18">
        <f>'Formato 6 c)'!G21</f>
        <v>15360057.75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19087917.82</v>
      </c>
      <c r="Q68" s="18">
        <f>'Formato 6 c)'!C77</f>
        <v>0</v>
      </c>
      <c r="R68" s="18">
        <f>'Formato 6 c)'!D77</f>
        <v>19087917.82</v>
      </c>
      <c r="S68" s="18">
        <f>'Formato 6 c)'!E77</f>
        <v>3727860.07</v>
      </c>
      <c r="T68" s="18">
        <f>'Formato 6 c)'!F77</f>
        <v>3615791.11</v>
      </c>
      <c r="U68" s="18">
        <f>'Formato 6 c)'!G77</f>
        <v>15360057.75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828</v>
      </c>
    </row>
    <row r="6" spans="2:3" x14ac:dyDescent="0.25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DE ROMITA, Gobierno del Estado de Guanajuato</v>
      </c>
    </row>
    <row r="7" spans="2:3" ht="14.25" x14ac:dyDescent="0.45">
      <c r="C7" t="str">
        <f>CONCATENATE(ENTE_PUBLICO," (a)")</f>
        <v>SISTEMA DE AGUA POTABLE Y ALCANTARILLADO DE ROMITA, Gobierno del Estado de Guanajuato (a)</v>
      </c>
    </row>
    <row r="8" spans="2:3" ht="27" customHeight="1" x14ac:dyDescent="0.45">
      <c r="B8" t="s">
        <v>794</v>
      </c>
      <c r="C8" s="24" t="s">
        <v>806</v>
      </c>
    </row>
    <row r="10" spans="2:3" ht="25.5" customHeight="1" x14ac:dyDescent="0.45">
      <c r="B10" t="s">
        <v>795</v>
      </c>
      <c r="C10" s="24" t="s">
        <v>1151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Romita, Gobierno del Estado de Guanajuato</v>
      </c>
    </row>
    <row r="12" spans="2:3" x14ac:dyDescent="0.25">
      <c r="B12" t="s">
        <v>793</v>
      </c>
      <c r="C12" s="24">
        <v>2020</v>
      </c>
    </row>
    <row r="14" spans="2:3" ht="14.25" x14ac:dyDescent="0.45">
      <c r="B14" t="s">
        <v>792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x14ac:dyDescent="0.25">
      <c r="D26" s="92"/>
    </row>
    <row r="29" spans="4:9" x14ac:dyDescent="0.25">
      <c r="D29" t="s">
        <v>3142</v>
      </c>
      <c r="E29" t="s">
        <v>3143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3144</v>
      </c>
      <c r="E32" t="s">
        <v>3145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17" sqref="A1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1" t="s">
        <v>3286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ENTE_PUBLICO_A</f>
        <v>SISTEMA DE AGUA POTABLE Y ALCANTARILLADO DE ROMITA,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8" t="s">
        <v>277</v>
      </c>
      <c r="B3" s="169"/>
      <c r="C3" s="169"/>
      <c r="D3" s="169"/>
      <c r="E3" s="169"/>
      <c r="F3" s="169"/>
      <c r="G3" s="170"/>
    </row>
    <row r="4" spans="1:7" x14ac:dyDescent="0.25">
      <c r="A4" s="168" t="s">
        <v>399</v>
      </c>
      <c r="B4" s="169"/>
      <c r="C4" s="169"/>
      <c r="D4" s="169"/>
      <c r="E4" s="169"/>
      <c r="F4" s="169"/>
      <c r="G4" s="170"/>
    </row>
    <row r="5" spans="1:7" x14ac:dyDescent="0.25">
      <c r="A5" s="168" t="str">
        <f>TRIMESTRE</f>
        <v>Del 1 de enero al 30 de marzo de 2020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 x14ac:dyDescent="0.25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 x14ac:dyDescent="0.25">
      <c r="A9" s="52" t="s">
        <v>400</v>
      </c>
      <c r="B9" s="66">
        <f>SUM(B10,B11,B12,B15,B16,B19)</f>
        <v>12211518.4</v>
      </c>
      <c r="C9" s="66">
        <f t="shared" ref="C9:F9" si="0">SUM(C10,C11,C12,C15,C16,C19)</f>
        <v>-112068.96</v>
      </c>
      <c r="D9" s="66">
        <f t="shared" si="0"/>
        <v>12099449.439999999</v>
      </c>
      <c r="E9" s="66">
        <f t="shared" si="0"/>
        <v>2318514.5699999998</v>
      </c>
      <c r="F9" s="66">
        <f t="shared" si="0"/>
        <v>2318514.5699999998</v>
      </c>
      <c r="G9" s="66">
        <f>SUM(G10,G11,G12,G15,G16,G19)</f>
        <v>9780934.8699999992</v>
      </c>
    </row>
    <row r="10" spans="1:7" ht="14.25" customHeight="1" x14ac:dyDescent="0.25">
      <c r="A10" s="53" t="s">
        <v>401</v>
      </c>
      <c r="B10" s="203">
        <v>12211518.4</v>
      </c>
      <c r="C10" s="203">
        <v>-112068.96</v>
      </c>
      <c r="D10" s="67">
        <v>12099449.439999999</v>
      </c>
      <c r="E10" s="157">
        <v>2318514.5699999998</v>
      </c>
      <c r="F10" s="157">
        <v>2318514.5699999998</v>
      </c>
      <c r="G10" s="67">
        <f>D10-E10</f>
        <v>9780934.8699999992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>D13+D14</f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12211518.4</v>
      </c>
      <c r="C33" s="66">
        <f t="shared" ref="C33:G33" si="9">C21+C9</f>
        <v>-112068.96</v>
      </c>
      <c r="D33" s="66">
        <f t="shared" si="9"/>
        <v>12099449.439999999</v>
      </c>
      <c r="E33" s="66">
        <f t="shared" si="9"/>
        <v>2318514.5699999998</v>
      </c>
      <c r="F33" s="66">
        <f t="shared" si="9"/>
        <v>2318514.5699999998</v>
      </c>
      <c r="G33" s="66">
        <f t="shared" si="9"/>
        <v>9780934.8699999992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12211518.4</v>
      </c>
      <c r="Q2" s="18">
        <f>'Formato 6 d)'!C9</f>
        <v>-112068.96</v>
      </c>
      <c r="R2" s="18">
        <f>'Formato 6 d)'!D9</f>
        <v>12099449.439999999</v>
      </c>
      <c r="S2" s="18">
        <f>'Formato 6 d)'!E9</f>
        <v>2318514.5699999998</v>
      </c>
      <c r="T2" s="18">
        <f>'Formato 6 d)'!F9</f>
        <v>2318514.5699999998</v>
      </c>
      <c r="U2" s="18">
        <f>'Formato 6 d)'!G9</f>
        <v>9780934.8699999992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12211518.4</v>
      </c>
      <c r="Q3" s="18">
        <f>'Formato 6 d)'!C10</f>
        <v>-112068.96</v>
      </c>
      <c r="R3" s="18">
        <f>'Formato 6 d)'!D10</f>
        <v>12099449.439999999</v>
      </c>
      <c r="S3" s="18">
        <f>'Formato 6 d)'!E10</f>
        <v>2318514.5699999998</v>
      </c>
      <c r="T3" s="18">
        <f>'Formato 6 d)'!F10</f>
        <v>2318514.5699999998</v>
      </c>
      <c r="U3" s="18">
        <f>'Formato 6 d)'!G10</f>
        <v>9780934.8699999992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12211518.4</v>
      </c>
      <c r="Q24" s="18">
        <f>'Formato 6 d)'!C33</f>
        <v>-112068.96</v>
      </c>
      <c r="R24" s="18">
        <f>'Formato 6 d)'!D33</f>
        <v>12099449.439999999</v>
      </c>
      <c r="S24" s="18">
        <f>'Formato 6 d)'!E33</f>
        <v>2318514.5699999998</v>
      </c>
      <c r="T24" s="18">
        <f>'Formato 6 d)'!F33</f>
        <v>2318514.5699999998</v>
      </c>
      <c r="U24" s="18">
        <f>'Formato 6 d)'!G33</f>
        <v>9780934.8699999992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13" zoomScale="85" zoomScaleNormal="85" zoomScalePageLayoutView="90" workbookViewId="0">
      <selection activeCell="C28" sqref="C2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0" t="s">
        <v>413</v>
      </c>
      <c r="B1" s="180"/>
      <c r="C1" s="180"/>
      <c r="D1" s="180"/>
      <c r="E1" s="180"/>
      <c r="F1" s="180"/>
      <c r="G1" s="180"/>
    </row>
    <row r="2" spans="1:7" ht="14.25" x14ac:dyDescent="0.45">
      <c r="A2" s="162" t="str">
        <f>ENTIDAD</f>
        <v>Municipio de Romita, Gobierno del Estado de Guanajuato</v>
      </c>
      <c r="B2" s="163"/>
      <c r="C2" s="163"/>
      <c r="D2" s="163"/>
      <c r="E2" s="163"/>
      <c r="F2" s="163"/>
      <c r="G2" s="164"/>
    </row>
    <row r="3" spans="1:7" ht="14.25" x14ac:dyDescent="0.45">
      <c r="A3" s="165" t="s">
        <v>414</v>
      </c>
      <c r="B3" s="166"/>
      <c r="C3" s="166"/>
      <c r="D3" s="166"/>
      <c r="E3" s="166"/>
      <c r="F3" s="166"/>
      <c r="G3" s="167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ht="14.25" x14ac:dyDescent="0.45">
      <c r="A5" s="165" t="s">
        <v>415</v>
      </c>
      <c r="B5" s="166"/>
      <c r="C5" s="166"/>
      <c r="D5" s="166"/>
      <c r="E5" s="166"/>
      <c r="F5" s="166"/>
      <c r="G5" s="167"/>
    </row>
    <row r="6" spans="1:7" x14ac:dyDescent="0.25">
      <c r="A6" s="177" t="s">
        <v>3287</v>
      </c>
      <c r="B6" s="51">
        <f>ANIO1P</f>
        <v>2021</v>
      </c>
      <c r="C6" s="190" t="str">
        <f>ANIO2P</f>
        <v>2022 (d)</v>
      </c>
      <c r="D6" s="190" t="str">
        <f>ANIO3P</f>
        <v>2023 (d)</v>
      </c>
      <c r="E6" s="190" t="str">
        <f>ANIO4P</f>
        <v>2024 (d)</v>
      </c>
      <c r="F6" s="190" t="str">
        <f>ANIO5P</f>
        <v>2025 (d)</v>
      </c>
      <c r="G6" s="190" t="str">
        <f>ANIO6P</f>
        <v>2026 (d)</v>
      </c>
    </row>
    <row r="7" spans="1:7" ht="48" customHeight="1" x14ac:dyDescent="0.25">
      <c r="A7" s="178"/>
      <c r="B7" s="88" t="s">
        <v>3290</v>
      </c>
      <c r="C7" s="191"/>
      <c r="D7" s="191"/>
      <c r="E7" s="191"/>
      <c r="F7" s="191"/>
      <c r="G7" s="191"/>
    </row>
    <row r="8" spans="1:7" x14ac:dyDescent="0.25">
      <c r="A8" s="52" t="s">
        <v>421</v>
      </c>
      <c r="B8" s="59">
        <f>SUM(B9:B20)</f>
        <v>20042313.719999999</v>
      </c>
      <c r="C8" s="59">
        <f t="shared" ref="C8:G8" si="0">SUM(C9:C20)</f>
        <v>21044429.359999999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/>
      <c r="E9" s="60"/>
      <c r="F9" s="60"/>
      <c r="G9" s="60"/>
    </row>
    <row r="10" spans="1:7" x14ac:dyDescent="0.25">
      <c r="A10" s="53" t="s">
        <v>217</v>
      </c>
      <c r="B10" s="60">
        <v>0</v>
      </c>
      <c r="C10" s="60">
        <v>0</v>
      </c>
      <c r="D10" s="60"/>
      <c r="E10" s="60"/>
      <c r="F10" s="60"/>
      <c r="G10" s="60"/>
    </row>
    <row r="11" spans="1:7" x14ac:dyDescent="0.25">
      <c r="A11" s="53" t="s">
        <v>218</v>
      </c>
      <c r="B11" s="60">
        <v>0</v>
      </c>
      <c r="C11" s="60">
        <v>0</v>
      </c>
      <c r="D11" s="60"/>
      <c r="E11" s="60"/>
      <c r="F11" s="60"/>
      <c r="G11" s="60"/>
    </row>
    <row r="12" spans="1:7" x14ac:dyDescent="0.25">
      <c r="A12" s="53" t="s">
        <v>416</v>
      </c>
      <c r="B12" s="60">
        <v>0</v>
      </c>
      <c r="C12" s="60">
        <v>0</v>
      </c>
      <c r="D12" s="60"/>
      <c r="E12" s="60"/>
      <c r="F12" s="60"/>
      <c r="G12" s="60"/>
    </row>
    <row r="13" spans="1:7" x14ac:dyDescent="0.25">
      <c r="A13" s="53" t="s">
        <v>220</v>
      </c>
      <c r="B13" s="60">
        <v>362.82</v>
      </c>
      <c r="C13" s="60">
        <v>380.96</v>
      </c>
      <c r="D13" s="60"/>
      <c r="E13" s="60"/>
      <c r="F13" s="60"/>
      <c r="G13" s="60"/>
    </row>
    <row r="14" spans="1:7" x14ac:dyDescent="0.25">
      <c r="A14" s="53" t="s">
        <v>221</v>
      </c>
      <c r="B14" s="60">
        <v>0</v>
      </c>
      <c r="C14" s="60">
        <v>0</v>
      </c>
      <c r="D14" s="60"/>
      <c r="E14" s="60"/>
      <c r="F14" s="60"/>
      <c r="G14" s="60"/>
    </row>
    <row r="15" spans="1:7" x14ac:dyDescent="0.25">
      <c r="A15" s="53" t="s">
        <v>417</v>
      </c>
      <c r="B15" s="60">
        <v>20041950.899999999</v>
      </c>
      <c r="C15" s="60">
        <v>21044048.399999999</v>
      </c>
      <c r="D15" s="60"/>
      <c r="E15" s="60"/>
      <c r="F15" s="60"/>
      <c r="G15" s="60"/>
    </row>
    <row r="16" spans="1:7" x14ac:dyDescent="0.25">
      <c r="A16" s="53" t="s">
        <v>418</v>
      </c>
      <c r="B16" s="60">
        <v>0</v>
      </c>
      <c r="C16" s="60">
        <v>0</v>
      </c>
      <c r="D16" s="60"/>
      <c r="E16" s="60"/>
      <c r="F16" s="60"/>
      <c r="G16" s="60"/>
    </row>
    <row r="17" spans="1:7" x14ac:dyDescent="0.25">
      <c r="A17" s="10" t="s">
        <v>419</v>
      </c>
      <c r="B17" s="60">
        <v>0</v>
      </c>
      <c r="C17" s="60">
        <v>0</v>
      </c>
      <c r="D17" s="60"/>
      <c r="E17" s="60"/>
      <c r="F17" s="60"/>
      <c r="G17" s="60"/>
    </row>
    <row r="18" spans="1:7" x14ac:dyDescent="0.25">
      <c r="A18" s="53" t="s">
        <v>240</v>
      </c>
      <c r="B18" s="60">
        <v>0</v>
      </c>
      <c r="C18" s="60">
        <v>0</v>
      </c>
      <c r="D18" s="60"/>
      <c r="E18" s="60"/>
      <c r="F18" s="60"/>
      <c r="G18" s="60"/>
    </row>
    <row r="19" spans="1:7" x14ac:dyDescent="0.25">
      <c r="A19" s="53" t="s">
        <v>241</v>
      </c>
      <c r="B19" s="60">
        <v>0</v>
      </c>
      <c r="C19" s="60">
        <v>0</v>
      </c>
      <c r="D19" s="60"/>
      <c r="E19" s="60"/>
      <c r="F19" s="60"/>
      <c r="G19" s="60"/>
    </row>
    <row r="20" spans="1:7" x14ac:dyDescent="0.25">
      <c r="A20" s="53" t="s">
        <v>420</v>
      </c>
      <c r="B20" s="60">
        <v>0</v>
      </c>
      <c r="C20" s="60">
        <v>0</v>
      </c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20042313.719999999</v>
      </c>
      <c r="C32" s="61">
        <f t="shared" ref="C32:F32" si="3">C29+C22+C8</f>
        <v>21044429.359999999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20042313.719999999</v>
      </c>
      <c r="Q2" s="18">
        <f>'Formato 7 a)'!C8</f>
        <v>21044429.359999999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362.82</v>
      </c>
      <c r="Q7" s="18">
        <f>'Formato 7 a)'!C13</f>
        <v>380.96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20041950.899999999</v>
      </c>
      <c r="Q9" s="18">
        <f>'Formato 7 a)'!C15</f>
        <v>21044048.399999999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20042313.719999999</v>
      </c>
      <c r="Q23" s="18">
        <f>'Formato 7 a)'!C32</f>
        <v>21044429.359999999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A28" sqref="A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0" t="s">
        <v>450</v>
      </c>
      <c r="B1" s="180"/>
      <c r="C1" s="180"/>
      <c r="D1" s="180"/>
      <c r="E1" s="180"/>
      <c r="F1" s="180"/>
      <c r="G1" s="180"/>
    </row>
    <row r="2" spans="1:7" customFormat="1" ht="14.25" x14ac:dyDescent="0.45">
      <c r="A2" s="162" t="str">
        <f>ENTIDAD</f>
        <v>Municipio de Romita, Gobierno del Estado de Guanajuato</v>
      </c>
      <c r="B2" s="163"/>
      <c r="C2" s="163"/>
      <c r="D2" s="163"/>
      <c r="E2" s="163"/>
      <c r="F2" s="163"/>
      <c r="G2" s="164"/>
    </row>
    <row r="3" spans="1:7" customFormat="1" ht="14.25" x14ac:dyDescent="0.45">
      <c r="A3" s="165" t="s">
        <v>451</v>
      </c>
      <c r="B3" s="166"/>
      <c r="C3" s="166"/>
      <c r="D3" s="166"/>
      <c r="E3" s="166"/>
      <c r="F3" s="166"/>
      <c r="G3" s="167"/>
    </row>
    <row r="4" spans="1:7" customFormat="1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customFormat="1" ht="14.25" x14ac:dyDescent="0.45">
      <c r="A5" s="165" t="s">
        <v>415</v>
      </c>
      <c r="B5" s="166"/>
      <c r="C5" s="166"/>
      <c r="D5" s="166"/>
      <c r="E5" s="166"/>
      <c r="F5" s="166"/>
      <c r="G5" s="167"/>
    </row>
    <row r="6" spans="1:7" customFormat="1" x14ac:dyDescent="0.25">
      <c r="A6" s="192" t="s">
        <v>3141</v>
      </c>
      <c r="B6" s="51">
        <f>ANIO1P</f>
        <v>2021</v>
      </c>
      <c r="C6" s="190" t="str">
        <f>ANIO2P</f>
        <v>2022 (d)</v>
      </c>
      <c r="D6" s="190" t="str">
        <f>ANIO3P</f>
        <v>2023 (d)</v>
      </c>
      <c r="E6" s="190" t="str">
        <f>ANIO4P</f>
        <v>2024 (d)</v>
      </c>
      <c r="F6" s="190" t="str">
        <f>ANIO5P</f>
        <v>2025 (d)</v>
      </c>
      <c r="G6" s="190" t="str">
        <f>ANIO6P</f>
        <v>2026 (d)</v>
      </c>
    </row>
    <row r="7" spans="1:7" customFormat="1" ht="48" customHeight="1" x14ac:dyDescent="0.25">
      <c r="A7" s="193"/>
      <c r="B7" s="88" t="s">
        <v>3290</v>
      </c>
      <c r="C7" s="191"/>
      <c r="D7" s="191"/>
      <c r="E7" s="191"/>
      <c r="F7" s="191"/>
      <c r="G7" s="191"/>
    </row>
    <row r="8" spans="1:7" x14ac:dyDescent="0.25">
      <c r="A8" s="52" t="s">
        <v>452</v>
      </c>
      <c r="B8" s="59">
        <f>SUM(B9:B17)</f>
        <v>20042313.690000005</v>
      </c>
      <c r="C8" s="59">
        <f t="shared" ref="C8:G8" si="0">SUM(C9:C17)</f>
        <v>21044429.350000001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453</v>
      </c>
      <c r="B9" s="60">
        <v>12822094.300000001</v>
      </c>
      <c r="C9" s="60">
        <v>13463199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454</v>
      </c>
      <c r="B10" s="60">
        <v>1973459.05</v>
      </c>
      <c r="C10" s="60">
        <v>2072132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455</v>
      </c>
      <c r="B11" s="60">
        <v>4909693.67</v>
      </c>
      <c r="C11" s="60">
        <v>5155178.3499999996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457</v>
      </c>
      <c r="B13" s="60">
        <v>232066.67</v>
      </c>
      <c r="C13" s="60">
        <v>243670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460</v>
      </c>
      <c r="B16" s="60">
        <v>105000</v>
      </c>
      <c r="C16" s="60">
        <v>110250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462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464</v>
      </c>
      <c r="B30" s="61">
        <f>B8+B19</f>
        <v>20042313.690000005</v>
      </c>
      <c r="C30" s="61">
        <f t="shared" ref="C30:G30" si="2">C8+C19</f>
        <v>21044429.350000001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20042313.690000005</v>
      </c>
      <c r="Q2" s="18">
        <f>'Formato 7 b)'!C8</f>
        <v>21044429.350000001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12822094.300000001</v>
      </c>
      <c r="Q3" s="18">
        <f>'Formato 7 b)'!C9</f>
        <v>13463199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1973459.05</v>
      </c>
      <c r="Q4" s="18">
        <f>'Formato 7 b)'!C10</f>
        <v>2072132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4909693.67</v>
      </c>
      <c r="Q5" s="18">
        <f>'Formato 7 b)'!C11</f>
        <v>5155178.3499999996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232066.67</v>
      </c>
      <c r="Q7" s="18">
        <f>'Formato 7 b)'!C13</f>
        <v>243670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105000</v>
      </c>
      <c r="Q10" s="18">
        <f>'Formato 7 b)'!C16</f>
        <v>110250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20042313.690000005</v>
      </c>
      <c r="Q22" s="18">
        <f>'Formato 7 b)'!C30</f>
        <v>21044429.350000001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" zoomScale="90" zoomScaleNormal="90" workbookViewId="0">
      <selection activeCell="B15" sqref="B1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0" t="s">
        <v>465</v>
      </c>
      <c r="B1" s="180"/>
      <c r="C1" s="180"/>
      <c r="D1" s="180"/>
      <c r="E1" s="180"/>
      <c r="F1" s="180"/>
      <c r="G1" s="180"/>
    </row>
    <row r="2" spans="1:7" ht="14.25" x14ac:dyDescent="0.45">
      <c r="A2" s="162" t="str">
        <f>ENTIDAD</f>
        <v>Municipio de Romita, Gobierno del Estado de Guanajuato</v>
      </c>
      <c r="B2" s="163"/>
      <c r="C2" s="163"/>
      <c r="D2" s="163"/>
      <c r="E2" s="163"/>
      <c r="F2" s="163"/>
      <c r="G2" s="164"/>
    </row>
    <row r="3" spans="1:7" ht="14.25" x14ac:dyDescent="0.45">
      <c r="A3" s="165" t="s">
        <v>466</v>
      </c>
      <c r="B3" s="166"/>
      <c r="C3" s="166"/>
      <c r="D3" s="166"/>
      <c r="E3" s="166"/>
      <c r="F3" s="166"/>
      <c r="G3" s="167"/>
    </row>
    <row r="4" spans="1:7" ht="14.25" x14ac:dyDescent="0.4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7" t="s">
        <v>3287</v>
      </c>
      <c r="B5" s="195" t="str">
        <f>ANIO5R</f>
        <v>2015 ¹ (c)</v>
      </c>
      <c r="C5" s="195" t="str">
        <f>ANIO4R</f>
        <v>2016 ¹ (c)</v>
      </c>
      <c r="D5" s="195" t="str">
        <f>ANIO3R</f>
        <v>2017 ¹ (c)</v>
      </c>
      <c r="E5" s="195" t="str">
        <f>ANIO2R</f>
        <v>2018 ¹ (c)</v>
      </c>
      <c r="F5" s="195" t="str">
        <f>ANIO1R</f>
        <v>2019 ¹ (c)</v>
      </c>
      <c r="G5" s="51">
        <f>ANIO_INFORME</f>
        <v>2020</v>
      </c>
    </row>
    <row r="6" spans="1:7" ht="32.1" customHeight="1" x14ac:dyDescent="0.25">
      <c r="A6" s="198"/>
      <c r="B6" s="196"/>
      <c r="C6" s="196"/>
      <c r="D6" s="196"/>
      <c r="E6" s="196"/>
      <c r="F6" s="196"/>
      <c r="G6" s="88" t="s">
        <v>3293</v>
      </c>
    </row>
    <row r="7" spans="1:7" x14ac:dyDescent="0.25">
      <c r="A7" s="52" t="s">
        <v>467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18049971.32</v>
      </c>
      <c r="G7" s="59">
        <f t="shared" si="0"/>
        <v>19087917.82</v>
      </c>
    </row>
    <row r="8" spans="1:7" x14ac:dyDescent="0.25">
      <c r="A8" s="53" t="s">
        <v>468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471</v>
      </c>
      <c r="B11" s="60">
        <v>0</v>
      </c>
      <c r="C11" s="60">
        <v>0</v>
      </c>
      <c r="D11" s="60">
        <v>0</v>
      </c>
      <c r="E11" s="60">
        <v>0</v>
      </c>
      <c r="F11" s="60">
        <v>16957745.309999999</v>
      </c>
      <c r="G11" s="60">
        <v>0</v>
      </c>
    </row>
    <row r="12" spans="1:7" x14ac:dyDescent="0.25">
      <c r="A12" s="53" t="s">
        <v>472</v>
      </c>
      <c r="B12" s="60">
        <v>0</v>
      </c>
      <c r="C12" s="60">
        <v>0</v>
      </c>
      <c r="D12" s="60">
        <v>0</v>
      </c>
      <c r="E12" s="60">
        <v>0</v>
      </c>
      <c r="F12" s="60">
        <v>49866.01</v>
      </c>
      <c r="G12" s="60">
        <v>345.54</v>
      </c>
    </row>
    <row r="13" spans="1:7" x14ac:dyDescent="0.25">
      <c r="A13" s="56" t="s">
        <v>473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474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19087572.280000001</v>
      </c>
    </row>
    <row r="15" spans="1:7" x14ac:dyDescent="0.25">
      <c r="A15" s="53" t="s">
        <v>475</v>
      </c>
      <c r="B15" s="60">
        <v>0</v>
      </c>
      <c r="C15" s="60">
        <v>0</v>
      </c>
      <c r="D15" s="60">
        <v>0</v>
      </c>
      <c r="E15" s="60">
        <v>0</v>
      </c>
      <c r="F15" s="60">
        <v>375002.4</v>
      </c>
      <c r="G15" s="60">
        <v>0</v>
      </c>
    </row>
    <row r="16" spans="1:7" x14ac:dyDescent="0.25">
      <c r="A16" s="53" t="s">
        <v>476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3297</v>
      </c>
      <c r="B17" s="60">
        <v>0</v>
      </c>
      <c r="C17" s="60">
        <v>0</v>
      </c>
      <c r="D17" s="60">
        <v>0</v>
      </c>
      <c r="E17" s="60">
        <v>0</v>
      </c>
      <c r="F17" s="60">
        <v>667357.6</v>
      </c>
      <c r="G17" s="60">
        <v>0</v>
      </c>
    </row>
    <row r="18" spans="1:7" x14ac:dyDescent="0.25">
      <c r="A18" s="53" t="s">
        <v>477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484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485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486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18049971.32</v>
      </c>
      <c r="G31" s="61">
        <f t="shared" si="3"/>
        <v>19087917.82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488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4" t="s">
        <v>3291</v>
      </c>
      <c r="B39" s="194"/>
      <c r="C39" s="194"/>
      <c r="D39" s="194"/>
      <c r="E39" s="194"/>
      <c r="F39" s="194"/>
      <c r="G39" s="194"/>
    </row>
    <row r="40" spans="1:7" ht="15" customHeight="1" x14ac:dyDescent="0.25">
      <c r="A40" s="194" t="s">
        <v>3292</v>
      </c>
      <c r="B40" s="194"/>
      <c r="C40" s="194"/>
      <c r="D40" s="194"/>
      <c r="E40" s="194"/>
      <c r="F40" s="194"/>
      <c r="G40" s="19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18049971.32</v>
      </c>
      <c r="U2" s="18">
        <f>'Formato 7 c)'!G7</f>
        <v>19087917.82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16957745.309999999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49866.01</v>
      </c>
      <c r="U7" s="18">
        <f>'Formato 7 c)'!G12</f>
        <v>345.54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19087572.280000001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375002.4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667357.6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18049971.32</v>
      </c>
      <c r="U23" s="18">
        <f>'Formato 7 c)'!G31</f>
        <v>19087917.82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15" sqref="A15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0" t="s">
        <v>489</v>
      </c>
      <c r="B1" s="180"/>
      <c r="C1" s="180"/>
      <c r="D1" s="180"/>
      <c r="E1" s="180"/>
      <c r="F1" s="180"/>
      <c r="G1" s="180"/>
    </row>
    <row r="2" spans="1:7" ht="14.25" x14ac:dyDescent="0.45">
      <c r="A2" s="162" t="str">
        <f>ENTIDAD</f>
        <v>Municipio de Romita, Gobierno del Estado de Guanajuato</v>
      </c>
      <c r="B2" s="163"/>
      <c r="C2" s="163"/>
      <c r="D2" s="163"/>
      <c r="E2" s="163"/>
      <c r="F2" s="163"/>
      <c r="G2" s="164"/>
    </row>
    <row r="3" spans="1:7" ht="14.25" x14ac:dyDescent="0.45">
      <c r="A3" s="165" t="s">
        <v>490</v>
      </c>
      <c r="B3" s="166"/>
      <c r="C3" s="166"/>
      <c r="D3" s="166"/>
      <c r="E3" s="166"/>
      <c r="F3" s="166"/>
      <c r="G3" s="167"/>
    </row>
    <row r="4" spans="1:7" ht="14.25" x14ac:dyDescent="0.4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9" t="s">
        <v>3141</v>
      </c>
      <c r="B5" s="195" t="str">
        <f>ANIO5R</f>
        <v>2015 ¹ (c)</v>
      </c>
      <c r="C5" s="195" t="str">
        <f>ANIO4R</f>
        <v>2016 ¹ (c)</v>
      </c>
      <c r="D5" s="195" t="str">
        <f>ANIO3R</f>
        <v>2017 ¹ (c)</v>
      </c>
      <c r="E5" s="195" t="str">
        <f>ANIO2R</f>
        <v>2018 ¹ (c)</v>
      </c>
      <c r="F5" s="195" t="str">
        <f>ANIO1R</f>
        <v>2019 ¹ (c)</v>
      </c>
      <c r="G5" s="51">
        <f>ANIO_INFORME</f>
        <v>2020</v>
      </c>
    </row>
    <row r="6" spans="1:7" ht="32.1" customHeight="1" x14ac:dyDescent="0.25">
      <c r="A6" s="200"/>
      <c r="B6" s="196"/>
      <c r="C6" s="196"/>
      <c r="D6" s="196"/>
      <c r="E6" s="196"/>
      <c r="F6" s="196"/>
      <c r="G6" s="88" t="s">
        <v>3294</v>
      </c>
    </row>
    <row r="7" spans="1:7" ht="14.25" x14ac:dyDescent="0.45">
      <c r="A7" s="52" t="s">
        <v>491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18049971.32</v>
      </c>
      <c r="G7" s="59">
        <f t="shared" si="0"/>
        <v>19087917.82</v>
      </c>
    </row>
    <row r="8" spans="1:7" x14ac:dyDescent="0.25">
      <c r="A8" s="53" t="s">
        <v>453</v>
      </c>
      <c r="B8" s="60">
        <v>0</v>
      </c>
      <c r="C8" s="60">
        <v>0</v>
      </c>
      <c r="D8" s="60">
        <v>0</v>
      </c>
      <c r="E8" s="60">
        <v>0</v>
      </c>
      <c r="F8" s="60">
        <v>9097229.7599999998</v>
      </c>
      <c r="G8" s="60">
        <v>12211518.4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2489860.0099999998</v>
      </c>
      <c r="G9" s="60">
        <v>1879484.81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5732309.0499999998</v>
      </c>
      <c r="G10" s="60">
        <v>4675898.7300000004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355570.1</v>
      </c>
      <c r="G12" s="60">
        <v>221015.88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375002.4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100000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492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453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461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493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18049971.32</v>
      </c>
      <c r="G29" s="60">
        <f t="shared" si="2"/>
        <v>19087917.82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4" t="s">
        <v>3291</v>
      </c>
      <c r="B32" s="194"/>
      <c r="C32" s="194"/>
      <c r="D32" s="194"/>
      <c r="E32" s="194"/>
      <c r="F32" s="194"/>
      <c r="G32" s="194"/>
    </row>
    <row r="33" spans="1:7" x14ac:dyDescent="0.25">
      <c r="A33" s="194" t="s">
        <v>3292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18049971.32</v>
      </c>
      <c r="U2" s="18">
        <f>'Formato 7 d)'!G7</f>
        <v>19087917.82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9097229.7599999998</v>
      </c>
      <c r="U3" s="18">
        <f>'Formato 7 d)'!G8</f>
        <v>12211518.4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2489860.0099999998</v>
      </c>
      <c r="U4" s="18">
        <f>'Formato 7 d)'!G9</f>
        <v>1879484.81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5732309.0499999998</v>
      </c>
      <c r="U5" s="18">
        <f>'Formato 7 d)'!G10</f>
        <v>4675898.7300000004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355570.1</v>
      </c>
      <c r="U7" s="18">
        <f>'Formato 7 d)'!G12</f>
        <v>221015.88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375002.4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100000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18049971.32</v>
      </c>
      <c r="U22" s="18">
        <f>'Formato 7 d)'!G29</f>
        <v>19087917.82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 ht="14.25" x14ac:dyDescent="0.45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 x14ac:dyDescent="0.25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 x14ac:dyDescent="0.25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 x14ac:dyDescent="0.25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 x14ac:dyDescent="0.25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 x14ac:dyDescent="0.25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 x14ac:dyDescent="0.25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 x14ac:dyDescent="0.25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 x14ac:dyDescent="0.25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 x14ac:dyDescent="0.25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 x14ac:dyDescent="0.25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 x14ac:dyDescent="0.25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 x14ac:dyDescent="0.25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 x14ac:dyDescent="0.25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 x14ac:dyDescent="0.25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 x14ac:dyDescent="0.25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 x14ac:dyDescent="0.25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 x14ac:dyDescent="0.25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 x14ac:dyDescent="0.25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 x14ac:dyDescent="0.25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 x14ac:dyDescent="0.25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 x14ac:dyDescent="0.25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 x14ac:dyDescent="0.25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 x14ac:dyDescent="0.25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 x14ac:dyDescent="0.25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 x14ac:dyDescent="0.25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 x14ac:dyDescent="0.25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 x14ac:dyDescent="0.25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 x14ac:dyDescent="0.25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 x14ac:dyDescent="0.25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 x14ac:dyDescent="0.25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 x14ac:dyDescent="0.25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 x14ac:dyDescent="0.25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 x14ac:dyDescent="0.25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 x14ac:dyDescent="0.25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 x14ac:dyDescent="0.25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 x14ac:dyDescent="0.25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 x14ac:dyDescent="0.25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 x14ac:dyDescent="0.25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 x14ac:dyDescent="0.25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 x14ac:dyDescent="0.25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 x14ac:dyDescent="0.25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 x14ac:dyDescent="0.25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 x14ac:dyDescent="0.25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 x14ac:dyDescent="0.25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 x14ac:dyDescent="0.25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 x14ac:dyDescent="0.25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 x14ac:dyDescent="0.25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 x14ac:dyDescent="0.25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 x14ac:dyDescent="0.25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 x14ac:dyDescent="0.25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 x14ac:dyDescent="0.25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 x14ac:dyDescent="0.25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 x14ac:dyDescent="0.25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 x14ac:dyDescent="0.25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 x14ac:dyDescent="0.25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 x14ac:dyDescent="0.25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 x14ac:dyDescent="0.25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 x14ac:dyDescent="0.25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 x14ac:dyDescent="0.25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 x14ac:dyDescent="0.25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 x14ac:dyDescent="0.25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 x14ac:dyDescent="0.25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 x14ac:dyDescent="0.2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 x14ac:dyDescent="0.2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 x14ac:dyDescent="0.2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 x14ac:dyDescent="0.2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 x14ac:dyDescent="0.2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 x14ac:dyDescent="0.2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 x14ac:dyDescent="0.2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 x14ac:dyDescent="0.2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 x14ac:dyDescent="0.2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 x14ac:dyDescent="0.2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 x14ac:dyDescent="0.2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 x14ac:dyDescent="0.2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 x14ac:dyDescent="0.2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 x14ac:dyDescent="0.2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 x14ac:dyDescent="0.2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 x14ac:dyDescent="0.2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 x14ac:dyDescent="0.2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 x14ac:dyDescent="0.2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 x14ac:dyDescent="0.2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 x14ac:dyDescent="0.2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 x14ac:dyDescent="0.2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 x14ac:dyDescent="0.2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 x14ac:dyDescent="0.2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 x14ac:dyDescent="0.2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 x14ac:dyDescent="0.2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 x14ac:dyDescent="0.2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 x14ac:dyDescent="0.2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 x14ac:dyDescent="0.2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 x14ac:dyDescent="0.2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 x14ac:dyDescent="0.2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 x14ac:dyDescent="0.2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 x14ac:dyDescent="0.2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 x14ac:dyDescent="0.2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 x14ac:dyDescent="0.2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 x14ac:dyDescent="0.2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 x14ac:dyDescent="0.2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 x14ac:dyDescent="0.2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 x14ac:dyDescent="0.2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 x14ac:dyDescent="0.2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 x14ac:dyDescent="0.2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 x14ac:dyDescent="0.2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 x14ac:dyDescent="0.2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 x14ac:dyDescent="0.2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 x14ac:dyDescent="0.2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 x14ac:dyDescent="0.2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 x14ac:dyDescent="0.2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 x14ac:dyDescent="0.2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 x14ac:dyDescent="0.2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 x14ac:dyDescent="0.25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 x14ac:dyDescent="0.25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 x14ac:dyDescent="0.25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 x14ac:dyDescent="0.25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 x14ac:dyDescent="0.25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 x14ac:dyDescent="0.25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 x14ac:dyDescent="0.25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 x14ac:dyDescent="0.25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 x14ac:dyDescent="0.25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 x14ac:dyDescent="0.25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 x14ac:dyDescent="0.25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 x14ac:dyDescent="0.25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 x14ac:dyDescent="0.25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 x14ac:dyDescent="0.25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 x14ac:dyDescent="0.25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 x14ac:dyDescent="0.25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 x14ac:dyDescent="0.25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 x14ac:dyDescent="0.25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 x14ac:dyDescent="0.25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 x14ac:dyDescent="0.25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 x14ac:dyDescent="0.25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 x14ac:dyDescent="0.25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 x14ac:dyDescent="0.25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 x14ac:dyDescent="0.25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 x14ac:dyDescent="0.25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 x14ac:dyDescent="0.25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 x14ac:dyDescent="0.25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 x14ac:dyDescent="0.25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 x14ac:dyDescent="0.25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 x14ac:dyDescent="0.25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 x14ac:dyDescent="0.25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 x14ac:dyDescent="0.25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 x14ac:dyDescent="0.25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 x14ac:dyDescent="0.25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 x14ac:dyDescent="0.25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 x14ac:dyDescent="0.25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 x14ac:dyDescent="0.25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 x14ac:dyDescent="0.25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 x14ac:dyDescent="0.25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 x14ac:dyDescent="0.25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 x14ac:dyDescent="0.25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 x14ac:dyDescent="0.25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 x14ac:dyDescent="0.25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 x14ac:dyDescent="0.25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 x14ac:dyDescent="0.25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 x14ac:dyDescent="0.25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 x14ac:dyDescent="0.25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 x14ac:dyDescent="0.25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 x14ac:dyDescent="0.25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 x14ac:dyDescent="0.25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 x14ac:dyDescent="0.25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 x14ac:dyDescent="0.25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 x14ac:dyDescent="0.25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 x14ac:dyDescent="0.25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 x14ac:dyDescent="0.25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 x14ac:dyDescent="0.25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 x14ac:dyDescent="0.25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 x14ac:dyDescent="0.25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 x14ac:dyDescent="0.25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 x14ac:dyDescent="0.25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 x14ac:dyDescent="0.25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 x14ac:dyDescent="0.25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 x14ac:dyDescent="0.25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 x14ac:dyDescent="0.25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 x14ac:dyDescent="0.25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 x14ac:dyDescent="0.25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 x14ac:dyDescent="0.25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 x14ac:dyDescent="0.25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 x14ac:dyDescent="0.25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 x14ac:dyDescent="0.25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 x14ac:dyDescent="0.25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 x14ac:dyDescent="0.25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 x14ac:dyDescent="0.25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 x14ac:dyDescent="0.25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 x14ac:dyDescent="0.25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 x14ac:dyDescent="0.25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 x14ac:dyDescent="0.25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 x14ac:dyDescent="0.25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 x14ac:dyDescent="0.25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 x14ac:dyDescent="0.25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 x14ac:dyDescent="0.25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 x14ac:dyDescent="0.25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 x14ac:dyDescent="0.25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 x14ac:dyDescent="0.25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 x14ac:dyDescent="0.25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 x14ac:dyDescent="0.25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 x14ac:dyDescent="0.25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 x14ac:dyDescent="0.25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 x14ac:dyDescent="0.25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 x14ac:dyDescent="0.25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 x14ac:dyDescent="0.25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 x14ac:dyDescent="0.25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 x14ac:dyDescent="0.25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 x14ac:dyDescent="0.25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 x14ac:dyDescent="0.25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 x14ac:dyDescent="0.25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 x14ac:dyDescent="0.25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 x14ac:dyDescent="0.25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 x14ac:dyDescent="0.25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 x14ac:dyDescent="0.25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 x14ac:dyDescent="0.25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 x14ac:dyDescent="0.25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 x14ac:dyDescent="0.25">
      <c r="AP215">
        <v>20</v>
      </c>
      <c r="AQ215" t="s">
        <v>1977</v>
      </c>
      <c r="AR215">
        <v>21</v>
      </c>
      <c r="AS215" t="s">
        <v>2532</v>
      </c>
    </row>
    <row r="216" spans="42:63" x14ac:dyDescent="0.25">
      <c r="AP216">
        <v>20</v>
      </c>
      <c r="AQ216" t="s">
        <v>1978</v>
      </c>
      <c r="AR216">
        <v>21</v>
      </c>
      <c r="AS216" t="s">
        <v>2533</v>
      </c>
    </row>
    <row r="217" spans="42:63" x14ac:dyDescent="0.25">
      <c r="AP217">
        <v>20</v>
      </c>
      <c r="AQ217" t="s">
        <v>1979</v>
      </c>
      <c r="AR217">
        <v>21</v>
      </c>
      <c r="AS217" t="s">
        <v>2534</v>
      </c>
    </row>
    <row r="218" spans="42:63" x14ac:dyDescent="0.25">
      <c r="AP218">
        <v>20</v>
      </c>
      <c r="AQ218" t="s">
        <v>1980</v>
      </c>
      <c r="AR218">
        <v>21</v>
      </c>
      <c r="AS218" t="s">
        <v>2535</v>
      </c>
    </row>
    <row r="219" spans="42:63" x14ac:dyDescent="0.25">
      <c r="AP219">
        <v>20</v>
      </c>
      <c r="AQ219" t="s">
        <v>1981</v>
      </c>
      <c r="AR219">
        <v>21</v>
      </c>
      <c r="AS219" t="s">
        <v>2536</v>
      </c>
    </row>
    <row r="220" spans="42:63" x14ac:dyDescent="0.25">
      <c r="AP220">
        <v>20</v>
      </c>
      <c r="AQ220" t="s">
        <v>1982</v>
      </c>
    </row>
    <row r="221" spans="42:63" x14ac:dyDescent="0.25">
      <c r="AP221">
        <v>20</v>
      </c>
      <c r="AQ221" t="s">
        <v>1983</v>
      </c>
    </row>
    <row r="222" spans="42:63" x14ac:dyDescent="0.25">
      <c r="AP222">
        <v>20</v>
      </c>
      <c r="AQ222" t="s">
        <v>1984</v>
      </c>
    </row>
    <row r="223" spans="42:63" x14ac:dyDescent="0.25">
      <c r="AP223">
        <v>20</v>
      </c>
      <c r="AQ223" t="s">
        <v>1985</v>
      </c>
    </row>
    <row r="224" spans="42:63" x14ac:dyDescent="0.25">
      <c r="AP224">
        <v>20</v>
      </c>
      <c r="AQ224" t="s">
        <v>1986</v>
      </c>
    </row>
    <row r="225" spans="42:43" x14ac:dyDescent="0.25">
      <c r="AP225">
        <v>20</v>
      </c>
      <c r="AQ225" t="s">
        <v>1987</v>
      </c>
    </row>
    <row r="226" spans="42:43" x14ac:dyDescent="0.25">
      <c r="AP226">
        <v>20</v>
      </c>
      <c r="AQ226" t="s">
        <v>1988</v>
      </c>
    </row>
    <row r="227" spans="42:43" x14ac:dyDescent="0.25">
      <c r="AP227">
        <v>20</v>
      </c>
      <c r="AQ227" t="s">
        <v>1989</v>
      </c>
    </row>
    <row r="228" spans="42:43" x14ac:dyDescent="0.25">
      <c r="AP228">
        <v>20</v>
      </c>
      <c r="AQ228" t="s">
        <v>1990</v>
      </c>
    </row>
    <row r="229" spans="42:43" x14ac:dyDescent="0.25">
      <c r="AP229">
        <v>20</v>
      </c>
      <c r="AQ229" t="s">
        <v>1991</v>
      </c>
    </row>
    <row r="230" spans="42:43" x14ac:dyDescent="0.25">
      <c r="AP230">
        <v>20</v>
      </c>
      <c r="AQ230" t="s">
        <v>1992</v>
      </c>
    </row>
    <row r="231" spans="42:43" x14ac:dyDescent="0.25">
      <c r="AP231">
        <v>20</v>
      </c>
      <c r="AQ231" t="s">
        <v>1993</v>
      </c>
    </row>
    <row r="232" spans="42:43" x14ac:dyDescent="0.25">
      <c r="AP232">
        <v>20</v>
      </c>
      <c r="AQ232" t="s">
        <v>1994</v>
      </c>
    </row>
    <row r="233" spans="42:43" x14ac:dyDescent="0.25">
      <c r="AP233">
        <v>20</v>
      </c>
      <c r="AQ233" t="s">
        <v>1995</v>
      </c>
    </row>
    <row r="234" spans="42:43" x14ac:dyDescent="0.25">
      <c r="AP234">
        <v>20</v>
      </c>
      <c r="AQ234" t="s">
        <v>1996</v>
      </c>
    </row>
    <row r="235" spans="42:43" x14ac:dyDescent="0.25">
      <c r="AP235">
        <v>20</v>
      </c>
      <c r="AQ235" t="s">
        <v>1997</v>
      </c>
    </row>
    <row r="236" spans="42:43" x14ac:dyDescent="0.25">
      <c r="AP236">
        <v>20</v>
      </c>
      <c r="AQ236" t="s">
        <v>1998</v>
      </c>
    </row>
    <row r="237" spans="42:43" x14ac:dyDescent="0.25">
      <c r="AP237">
        <v>20</v>
      </c>
      <c r="AQ237" t="s">
        <v>1999</v>
      </c>
    </row>
    <row r="238" spans="42:43" x14ac:dyDescent="0.25">
      <c r="AP238">
        <v>20</v>
      </c>
      <c r="AQ238" t="s">
        <v>2000</v>
      </c>
    </row>
    <row r="239" spans="42:43" x14ac:dyDescent="0.25">
      <c r="AP239">
        <v>20</v>
      </c>
      <c r="AQ239" t="s">
        <v>2001</v>
      </c>
    </row>
    <row r="240" spans="42:43" x14ac:dyDescent="0.25">
      <c r="AP240">
        <v>20</v>
      </c>
      <c r="AQ240" t="s">
        <v>2002</v>
      </c>
    </row>
    <row r="241" spans="42:43" x14ac:dyDescent="0.25">
      <c r="AP241">
        <v>20</v>
      </c>
      <c r="AQ241" t="s">
        <v>2003</v>
      </c>
    </row>
    <row r="242" spans="42:43" x14ac:dyDescent="0.25">
      <c r="AP242">
        <v>20</v>
      </c>
      <c r="AQ242" t="s">
        <v>2004</v>
      </c>
    </row>
    <row r="243" spans="42:43" x14ac:dyDescent="0.25">
      <c r="AP243">
        <v>20</v>
      </c>
      <c r="AQ243" t="s">
        <v>2005</v>
      </c>
    </row>
    <row r="244" spans="42:43" x14ac:dyDescent="0.25">
      <c r="AP244">
        <v>20</v>
      </c>
      <c r="AQ244" t="s">
        <v>2006</v>
      </c>
    </row>
    <row r="245" spans="42:43" x14ac:dyDescent="0.25">
      <c r="AP245">
        <v>20</v>
      </c>
      <c r="AQ245" t="s">
        <v>2007</v>
      </c>
    </row>
    <row r="246" spans="42:43" x14ac:dyDescent="0.25">
      <c r="AP246">
        <v>20</v>
      </c>
      <c r="AQ246" t="s">
        <v>2008</v>
      </c>
    </row>
    <row r="247" spans="42:43" x14ac:dyDescent="0.25">
      <c r="AP247">
        <v>20</v>
      </c>
      <c r="AQ247" t="s">
        <v>2009</v>
      </c>
    </row>
    <row r="248" spans="42:43" x14ac:dyDescent="0.25">
      <c r="AP248">
        <v>20</v>
      </c>
      <c r="AQ248" t="s">
        <v>2010</v>
      </c>
    </row>
    <row r="249" spans="42:43" x14ac:dyDescent="0.25">
      <c r="AP249">
        <v>20</v>
      </c>
      <c r="AQ249" t="s">
        <v>2011</v>
      </c>
    </row>
    <row r="250" spans="42:43" x14ac:dyDescent="0.25">
      <c r="AP250">
        <v>20</v>
      </c>
      <c r="AQ250" t="s">
        <v>2012</v>
      </c>
    </row>
    <row r="251" spans="42:43" x14ac:dyDescent="0.25">
      <c r="AP251">
        <v>20</v>
      </c>
      <c r="AQ251" t="s">
        <v>2013</v>
      </c>
    </row>
    <row r="252" spans="42:43" x14ac:dyDescent="0.25">
      <c r="AP252">
        <v>20</v>
      </c>
      <c r="AQ252" t="s">
        <v>2014</v>
      </c>
    </row>
    <row r="253" spans="42:43" x14ac:dyDescent="0.25">
      <c r="AP253">
        <v>20</v>
      </c>
      <c r="AQ253" t="s">
        <v>2015</v>
      </c>
    </row>
    <row r="254" spans="42:43" x14ac:dyDescent="0.25">
      <c r="AP254">
        <v>20</v>
      </c>
      <c r="AQ254" t="s">
        <v>2016</v>
      </c>
    </row>
    <row r="255" spans="42:43" x14ac:dyDescent="0.25">
      <c r="AP255">
        <v>20</v>
      </c>
      <c r="AQ255" t="s">
        <v>2017</v>
      </c>
    </row>
    <row r="256" spans="42:43" x14ac:dyDescent="0.25">
      <c r="AP256">
        <v>20</v>
      </c>
      <c r="AQ256" t="s">
        <v>2018</v>
      </c>
    </row>
    <row r="257" spans="42:43" x14ac:dyDescent="0.25">
      <c r="AP257">
        <v>20</v>
      </c>
      <c r="AQ257" t="s">
        <v>2019</v>
      </c>
    </row>
    <row r="258" spans="42:43" x14ac:dyDescent="0.25">
      <c r="AP258">
        <v>20</v>
      </c>
      <c r="AQ258" t="s">
        <v>2020</v>
      </c>
    </row>
    <row r="259" spans="42:43" x14ac:dyDescent="0.25">
      <c r="AP259">
        <v>20</v>
      </c>
      <c r="AQ259" t="s">
        <v>2021</v>
      </c>
    </row>
    <row r="260" spans="42:43" x14ac:dyDescent="0.25">
      <c r="AP260">
        <v>20</v>
      </c>
      <c r="AQ260" t="s">
        <v>2022</v>
      </c>
    </row>
    <row r="261" spans="42:43" x14ac:dyDescent="0.25">
      <c r="AP261">
        <v>20</v>
      </c>
      <c r="AQ261" t="s">
        <v>2023</v>
      </c>
    </row>
    <row r="262" spans="42:43" x14ac:dyDescent="0.25">
      <c r="AP262">
        <v>20</v>
      </c>
      <c r="AQ262" t="s">
        <v>2024</v>
      </c>
    </row>
    <row r="263" spans="42:43" x14ac:dyDescent="0.25">
      <c r="AP263">
        <v>20</v>
      </c>
      <c r="AQ263" t="s">
        <v>2025</v>
      </c>
    </row>
    <row r="264" spans="42:43" x14ac:dyDescent="0.25">
      <c r="AP264">
        <v>20</v>
      </c>
      <c r="AQ264" t="s">
        <v>2026</v>
      </c>
    </row>
    <row r="265" spans="42:43" x14ac:dyDescent="0.25">
      <c r="AP265">
        <v>20</v>
      </c>
      <c r="AQ265" t="s">
        <v>2027</v>
      </c>
    </row>
    <row r="266" spans="42:43" x14ac:dyDescent="0.25">
      <c r="AP266">
        <v>20</v>
      </c>
      <c r="AQ266" t="s">
        <v>2028</v>
      </c>
    </row>
    <row r="267" spans="42:43" x14ac:dyDescent="0.25">
      <c r="AP267">
        <v>20</v>
      </c>
      <c r="AQ267" t="s">
        <v>2029</v>
      </c>
    </row>
    <row r="268" spans="42:43" x14ac:dyDescent="0.25">
      <c r="AP268">
        <v>20</v>
      </c>
      <c r="AQ268" t="s">
        <v>2030</v>
      </c>
    </row>
    <row r="269" spans="42:43" x14ac:dyDescent="0.25">
      <c r="AP269">
        <v>20</v>
      </c>
      <c r="AQ269" t="s">
        <v>2031</v>
      </c>
    </row>
    <row r="270" spans="42:43" x14ac:dyDescent="0.25">
      <c r="AP270">
        <v>20</v>
      </c>
      <c r="AQ270" t="s">
        <v>2032</v>
      </c>
    </row>
    <row r="271" spans="42:43" x14ac:dyDescent="0.25">
      <c r="AP271">
        <v>20</v>
      </c>
      <c r="AQ271" t="s">
        <v>2033</v>
      </c>
    </row>
    <row r="272" spans="42:43" x14ac:dyDescent="0.25">
      <c r="AP272">
        <v>20</v>
      </c>
      <c r="AQ272" t="s">
        <v>2034</v>
      </c>
    </row>
    <row r="273" spans="42:43" x14ac:dyDescent="0.25">
      <c r="AP273">
        <v>20</v>
      </c>
      <c r="AQ273" t="s">
        <v>2035</v>
      </c>
    </row>
    <row r="274" spans="42:43" x14ac:dyDescent="0.25">
      <c r="AP274">
        <v>20</v>
      </c>
      <c r="AQ274" t="s">
        <v>2036</v>
      </c>
    </row>
    <row r="275" spans="42:43" x14ac:dyDescent="0.25">
      <c r="AP275">
        <v>20</v>
      </c>
      <c r="AQ275" t="s">
        <v>2037</v>
      </c>
    </row>
    <row r="276" spans="42:43" x14ac:dyDescent="0.25">
      <c r="AP276">
        <v>20</v>
      </c>
      <c r="AQ276" t="s">
        <v>2038</v>
      </c>
    </row>
    <row r="277" spans="42:43" x14ac:dyDescent="0.25">
      <c r="AP277">
        <v>20</v>
      </c>
      <c r="AQ277" t="s">
        <v>2039</v>
      </c>
    </row>
    <row r="278" spans="42:43" x14ac:dyDescent="0.25">
      <c r="AP278">
        <v>20</v>
      </c>
      <c r="AQ278" t="s">
        <v>2040</v>
      </c>
    </row>
    <row r="279" spans="42:43" x14ac:dyDescent="0.25">
      <c r="AP279">
        <v>20</v>
      </c>
      <c r="AQ279" t="s">
        <v>2041</v>
      </c>
    </row>
    <row r="280" spans="42:43" x14ac:dyDescent="0.25">
      <c r="AP280">
        <v>20</v>
      </c>
      <c r="AQ280" t="s">
        <v>2042</v>
      </c>
    </row>
    <row r="281" spans="42:43" x14ac:dyDescent="0.25">
      <c r="AP281">
        <v>20</v>
      </c>
      <c r="AQ281" t="s">
        <v>2043</v>
      </c>
    </row>
    <row r="282" spans="42:43" x14ac:dyDescent="0.25">
      <c r="AP282">
        <v>20</v>
      </c>
      <c r="AQ282" t="s">
        <v>2044</v>
      </c>
    </row>
    <row r="283" spans="42:43" x14ac:dyDescent="0.25">
      <c r="AP283">
        <v>20</v>
      </c>
      <c r="AQ283" t="s">
        <v>2045</v>
      </c>
    </row>
    <row r="284" spans="42:43" x14ac:dyDescent="0.25">
      <c r="AP284">
        <v>20</v>
      </c>
      <c r="AQ284" t="s">
        <v>2046</v>
      </c>
    </row>
    <row r="285" spans="42:43" x14ac:dyDescent="0.25">
      <c r="AP285">
        <v>20</v>
      </c>
      <c r="AQ285" t="s">
        <v>2047</v>
      </c>
    </row>
    <row r="286" spans="42:43" x14ac:dyDescent="0.25">
      <c r="AP286">
        <v>20</v>
      </c>
      <c r="AQ286" t="s">
        <v>2048</v>
      </c>
    </row>
    <row r="287" spans="42:43" x14ac:dyDescent="0.25">
      <c r="AP287">
        <v>20</v>
      </c>
      <c r="AQ287" t="s">
        <v>2049</v>
      </c>
    </row>
    <row r="288" spans="42:43" x14ac:dyDescent="0.25">
      <c r="AP288">
        <v>20</v>
      </c>
      <c r="AQ288" t="s">
        <v>2050</v>
      </c>
    </row>
    <row r="289" spans="42:43" x14ac:dyDescent="0.25">
      <c r="AP289">
        <v>20</v>
      </c>
      <c r="AQ289" t="s">
        <v>2051</v>
      </c>
    </row>
    <row r="290" spans="42:43" x14ac:dyDescent="0.25">
      <c r="AP290">
        <v>20</v>
      </c>
      <c r="AQ290" t="s">
        <v>2052</v>
      </c>
    </row>
    <row r="291" spans="42:43" x14ac:dyDescent="0.25">
      <c r="AP291">
        <v>20</v>
      </c>
      <c r="AQ291" t="s">
        <v>2053</v>
      </c>
    </row>
    <row r="292" spans="42:43" x14ac:dyDescent="0.25">
      <c r="AP292">
        <v>20</v>
      </c>
      <c r="AQ292" t="s">
        <v>2054</v>
      </c>
    </row>
    <row r="293" spans="42:43" x14ac:dyDescent="0.25">
      <c r="AP293">
        <v>20</v>
      </c>
      <c r="AQ293" t="s">
        <v>2055</v>
      </c>
    </row>
    <row r="294" spans="42:43" x14ac:dyDescent="0.25">
      <c r="AP294">
        <v>20</v>
      </c>
      <c r="AQ294" t="s">
        <v>2056</v>
      </c>
    </row>
    <row r="295" spans="42:43" x14ac:dyDescent="0.25">
      <c r="AP295">
        <v>20</v>
      </c>
      <c r="AQ295" t="s">
        <v>2057</v>
      </c>
    </row>
    <row r="296" spans="42:43" x14ac:dyDescent="0.25">
      <c r="AP296">
        <v>20</v>
      </c>
      <c r="AQ296" t="s">
        <v>2058</v>
      </c>
    </row>
    <row r="297" spans="42:43" x14ac:dyDescent="0.25">
      <c r="AP297">
        <v>20</v>
      </c>
      <c r="AQ297" t="s">
        <v>2059</v>
      </c>
    </row>
    <row r="298" spans="42:43" x14ac:dyDescent="0.25">
      <c r="AP298">
        <v>20</v>
      </c>
      <c r="AQ298" t="s">
        <v>2060</v>
      </c>
    </row>
    <row r="299" spans="42:43" x14ac:dyDescent="0.25">
      <c r="AP299">
        <v>20</v>
      </c>
      <c r="AQ299" t="s">
        <v>2061</v>
      </c>
    </row>
    <row r="300" spans="42:43" x14ac:dyDescent="0.25">
      <c r="AP300">
        <v>20</v>
      </c>
      <c r="AQ300" t="s">
        <v>2062</v>
      </c>
    </row>
    <row r="301" spans="42:43" x14ac:dyDescent="0.25">
      <c r="AP301">
        <v>20</v>
      </c>
      <c r="AQ301" t="s">
        <v>2063</v>
      </c>
    </row>
    <row r="302" spans="42:43" x14ac:dyDescent="0.25">
      <c r="AP302">
        <v>20</v>
      </c>
      <c r="AQ302" t="s">
        <v>2064</v>
      </c>
    </row>
    <row r="303" spans="42:43" x14ac:dyDescent="0.25">
      <c r="AP303">
        <v>20</v>
      </c>
      <c r="AQ303" t="s">
        <v>2065</v>
      </c>
    </row>
    <row r="304" spans="42:43" x14ac:dyDescent="0.25">
      <c r="AP304">
        <v>20</v>
      </c>
      <c r="AQ304" t="s">
        <v>2066</v>
      </c>
    </row>
    <row r="305" spans="42:43" x14ac:dyDescent="0.25">
      <c r="AP305">
        <v>20</v>
      </c>
      <c r="AQ305" t="s">
        <v>2067</v>
      </c>
    </row>
    <row r="306" spans="42:43" x14ac:dyDescent="0.25">
      <c r="AP306">
        <v>20</v>
      </c>
      <c r="AQ306" t="s">
        <v>2068</v>
      </c>
    </row>
    <row r="307" spans="42:43" x14ac:dyDescent="0.25">
      <c r="AP307">
        <v>20</v>
      </c>
      <c r="AQ307" t="s">
        <v>2069</v>
      </c>
    </row>
    <row r="308" spans="42:43" x14ac:dyDescent="0.25">
      <c r="AP308">
        <v>20</v>
      </c>
      <c r="AQ308" t="s">
        <v>2070</v>
      </c>
    </row>
    <row r="309" spans="42:43" x14ac:dyDescent="0.25">
      <c r="AP309">
        <v>20</v>
      </c>
      <c r="AQ309" t="s">
        <v>2071</v>
      </c>
    </row>
    <row r="310" spans="42:43" x14ac:dyDescent="0.25">
      <c r="AP310">
        <v>20</v>
      </c>
      <c r="AQ310" t="s">
        <v>2072</v>
      </c>
    </row>
    <row r="311" spans="42:43" x14ac:dyDescent="0.25">
      <c r="AP311">
        <v>20</v>
      </c>
      <c r="AQ311" t="s">
        <v>2073</v>
      </c>
    </row>
    <row r="312" spans="42:43" x14ac:dyDescent="0.25">
      <c r="AP312">
        <v>20</v>
      </c>
      <c r="AQ312" t="s">
        <v>2074</v>
      </c>
    </row>
    <row r="313" spans="42:43" x14ac:dyDescent="0.25">
      <c r="AP313">
        <v>20</v>
      </c>
      <c r="AQ313" t="s">
        <v>2075</v>
      </c>
    </row>
    <row r="314" spans="42:43" x14ac:dyDescent="0.25">
      <c r="AP314">
        <v>20</v>
      </c>
      <c r="AQ314" t="s">
        <v>2076</v>
      </c>
    </row>
    <row r="315" spans="42:43" x14ac:dyDescent="0.25">
      <c r="AP315">
        <v>20</v>
      </c>
      <c r="AQ315" t="s">
        <v>2077</v>
      </c>
    </row>
    <row r="316" spans="42:43" x14ac:dyDescent="0.25">
      <c r="AP316">
        <v>20</v>
      </c>
      <c r="AQ316" t="s">
        <v>2078</v>
      </c>
    </row>
    <row r="317" spans="42:43" x14ac:dyDescent="0.25">
      <c r="AP317">
        <v>20</v>
      </c>
      <c r="AQ317" t="s">
        <v>2079</v>
      </c>
    </row>
    <row r="318" spans="42:43" x14ac:dyDescent="0.25">
      <c r="AP318">
        <v>20</v>
      </c>
      <c r="AQ318" t="s">
        <v>2080</v>
      </c>
    </row>
    <row r="319" spans="42:43" x14ac:dyDescent="0.25">
      <c r="AP319">
        <v>20</v>
      </c>
      <c r="AQ319" t="s">
        <v>2081</v>
      </c>
    </row>
    <row r="320" spans="42:43" x14ac:dyDescent="0.25">
      <c r="AP320">
        <v>20</v>
      </c>
      <c r="AQ320" t="s">
        <v>2082</v>
      </c>
    </row>
    <row r="321" spans="42:43" x14ac:dyDescent="0.25">
      <c r="AP321">
        <v>20</v>
      </c>
      <c r="AQ321" t="s">
        <v>2083</v>
      </c>
    </row>
    <row r="322" spans="42:43" x14ac:dyDescent="0.25">
      <c r="AP322">
        <v>20</v>
      </c>
      <c r="AQ322" t="s">
        <v>2084</v>
      </c>
    </row>
    <row r="323" spans="42:43" x14ac:dyDescent="0.25">
      <c r="AP323">
        <v>20</v>
      </c>
      <c r="AQ323" t="s">
        <v>2085</v>
      </c>
    </row>
    <row r="324" spans="42:43" x14ac:dyDescent="0.25">
      <c r="AP324">
        <v>20</v>
      </c>
      <c r="AQ324" t="s">
        <v>2086</v>
      </c>
    </row>
    <row r="325" spans="42:43" x14ac:dyDescent="0.25">
      <c r="AP325">
        <v>20</v>
      </c>
      <c r="AQ325" t="s">
        <v>2087</v>
      </c>
    </row>
    <row r="326" spans="42:43" x14ac:dyDescent="0.25">
      <c r="AP326">
        <v>20</v>
      </c>
      <c r="AQ326" t="s">
        <v>2088</v>
      </c>
    </row>
    <row r="327" spans="42:43" x14ac:dyDescent="0.25">
      <c r="AP327">
        <v>20</v>
      </c>
      <c r="AQ327" t="s">
        <v>2089</v>
      </c>
    </row>
    <row r="328" spans="42:43" x14ac:dyDescent="0.25">
      <c r="AP328">
        <v>20</v>
      </c>
      <c r="AQ328" t="s">
        <v>2090</v>
      </c>
    </row>
    <row r="329" spans="42:43" x14ac:dyDescent="0.25">
      <c r="AP329">
        <v>20</v>
      </c>
      <c r="AQ329" t="s">
        <v>2091</v>
      </c>
    </row>
    <row r="330" spans="42:43" x14ac:dyDescent="0.25">
      <c r="AP330">
        <v>20</v>
      </c>
      <c r="AQ330" t="s">
        <v>2092</v>
      </c>
    </row>
    <row r="331" spans="42:43" x14ac:dyDescent="0.25">
      <c r="AP331">
        <v>20</v>
      </c>
      <c r="AQ331" t="s">
        <v>2093</v>
      </c>
    </row>
    <row r="332" spans="42:43" x14ac:dyDescent="0.25">
      <c r="AP332">
        <v>20</v>
      </c>
      <c r="AQ332" t="s">
        <v>2094</v>
      </c>
    </row>
    <row r="333" spans="42:43" x14ac:dyDescent="0.25">
      <c r="AP333">
        <v>20</v>
      </c>
      <c r="AQ333" t="s">
        <v>2095</v>
      </c>
    </row>
    <row r="334" spans="42:43" x14ac:dyDescent="0.25">
      <c r="AP334">
        <v>20</v>
      </c>
      <c r="AQ334" t="s">
        <v>2096</v>
      </c>
    </row>
    <row r="335" spans="42:43" x14ac:dyDescent="0.25">
      <c r="AP335">
        <v>20</v>
      </c>
      <c r="AQ335" t="s">
        <v>2097</v>
      </c>
    </row>
    <row r="336" spans="42:43" x14ac:dyDescent="0.25">
      <c r="AP336">
        <v>20</v>
      </c>
      <c r="AQ336" t="s">
        <v>2098</v>
      </c>
    </row>
    <row r="337" spans="42:43" x14ac:dyDescent="0.25">
      <c r="AP337">
        <v>20</v>
      </c>
      <c r="AQ337" t="s">
        <v>2099</v>
      </c>
    </row>
    <row r="338" spans="42:43" x14ac:dyDescent="0.25">
      <c r="AP338">
        <v>20</v>
      </c>
      <c r="AQ338" t="s">
        <v>2100</v>
      </c>
    </row>
    <row r="339" spans="42:43" x14ac:dyDescent="0.25">
      <c r="AP339">
        <v>20</v>
      </c>
      <c r="AQ339" t="s">
        <v>2101</v>
      </c>
    </row>
    <row r="340" spans="42:43" x14ac:dyDescent="0.25">
      <c r="AP340">
        <v>20</v>
      </c>
      <c r="AQ340" t="s">
        <v>2102</v>
      </c>
    </row>
    <row r="341" spans="42:43" x14ac:dyDescent="0.25">
      <c r="AP341">
        <v>20</v>
      </c>
      <c r="AQ341" t="s">
        <v>2103</v>
      </c>
    </row>
    <row r="342" spans="42:43" x14ac:dyDescent="0.25">
      <c r="AP342">
        <v>20</v>
      </c>
      <c r="AQ342" t="s">
        <v>2104</v>
      </c>
    </row>
    <row r="343" spans="42:43" x14ac:dyDescent="0.25">
      <c r="AP343">
        <v>20</v>
      </c>
      <c r="AQ343" t="s">
        <v>2105</v>
      </c>
    </row>
    <row r="344" spans="42:43" x14ac:dyDescent="0.25">
      <c r="AP344">
        <v>20</v>
      </c>
      <c r="AQ344" t="s">
        <v>2106</v>
      </c>
    </row>
    <row r="345" spans="42:43" x14ac:dyDescent="0.25">
      <c r="AP345">
        <v>20</v>
      </c>
      <c r="AQ345" t="s">
        <v>2107</v>
      </c>
    </row>
    <row r="346" spans="42:43" x14ac:dyDescent="0.25">
      <c r="AP346">
        <v>20</v>
      </c>
      <c r="AQ346" t="s">
        <v>2108</v>
      </c>
    </row>
    <row r="347" spans="42:43" x14ac:dyDescent="0.25">
      <c r="AP347">
        <v>20</v>
      </c>
      <c r="AQ347" t="s">
        <v>2109</v>
      </c>
    </row>
    <row r="348" spans="42:43" x14ac:dyDescent="0.25">
      <c r="AP348">
        <v>20</v>
      </c>
      <c r="AQ348" t="s">
        <v>2110</v>
      </c>
    </row>
    <row r="349" spans="42:43" x14ac:dyDescent="0.25">
      <c r="AP349">
        <v>20</v>
      </c>
      <c r="AQ349" t="s">
        <v>2111</v>
      </c>
    </row>
    <row r="350" spans="42:43" x14ac:dyDescent="0.25">
      <c r="AP350">
        <v>20</v>
      </c>
      <c r="AQ350" t="s">
        <v>2112</v>
      </c>
    </row>
    <row r="351" spans="42:43" x14ac:dyDescent="0.25">
      <c r="AP351">
        <v>20</v>
      </c>
      <c r="AQ351" t="s">
        <v>2113</v>
      </c>
    </row>
    <row r="352" spans="42:43" x14ac:dyDescent="0.25">
      <c r="AP352">
        <v>20</v>
      </c>
      <c r="AQ352" t="s">
        <v>2114</v>
      </c>
    </row>
    <row r="353" spans="42:43" x14ac:dyDescent="0.25">
      <c r="AP353">
        <v>20</v>
      </c>
      <c r="AQ353" t="s">
        <v>2115</v>
      </c>
    </row>
    <row r="354" spans="42:43" x14ac:dyDescent="0.25">
      <c r="AP354">
        <v>20</v>
      </c>
      <c r="AQ354" t="s">
        <v>2116</v>
      </c>
    </row>
    <row r="355" spans="42:43" x14ac:dyDescent="0.25">
      <c r="AP355">
        <v>20</v>
      </c>
      <c r="AQ355" t="s">
        <v>2117</v>
      </c>
    </row>
    <row r="356" spans="42:43" x14ac:dyDescent="0.25">
      <c r="AP356">
        <v>20</v>
      </c>
      <c r="AQ356" t="s">
        <v>2118</v>
      </c>
    </row>
    <row r="357" spans="42:43" x14ac:dyDescent="0.25">
      <c r="AP357">
        <v>20</v>
      </c>
      <c r="AQ357" t="s">
        <v>2119</v>
      </c>
    </row>
    <row r="358" spans="42:43" x14ac:dyDescent="0.25">
      <c r="AP358">
        <v>20</v>
      </c>
      <c r="AQ358" t="s">
        <v>2120</v>
      </c>
    </row>
    <row r="359" spans="42:43" x14ac:dyDescent="0.25">
      <c r="AP359">
        <v>20</v>
      </c>
      <c r="AQ359" t="s">
        <v>2121</v>
      </c>
    </row>
    <row r="360" spans="42:43" x14ac:dyDescent="0.25">
      <c r="AP360">
        <v>20</v>
      </c>
      <c r="AQ360" t="s">
        <v>2122</v>
      </c>
    </row>
    <row r="361" spans="42:43" x14ac:dyDescent="0.25">
      <c r="AP361">
        <v>20</v>
      </c>
      <c r="AQ361" t="s">
        <v>2123</v>
      </c>
    </row>
    <row r="362" spans="42:43" x14ac:dyDescent="0.25">
      <c r="AP362">
        <v>20</v>
      </c>
      <c r="AQ362" t="s">
        <v>2124</v>
      </c>
    </row>
    <row r="363" spans="42:43" x14ac:dyDescent="0.25">
      <c r="AP363">
        <v>20</v>
      </c>
      <c r="AQ363" t="s">
        <v>2125</v>
      </c>
    </row>
    <row r="364" spans="42:43" x14ac:dyDescent="0.25">
      <c r="AP364">
        <v>20</v>
      </c>
      <c r="AQ364" t="s">
        <v>2126</v>
      </c>
    </row>
    <row r="365" spans="42:43" x14ac:dyDescent="0.25">
      <c r="AP365">
        <v>20</v>
      </c>
      <c r="AQ365" t="s">
        <v>2127</v>
      </c>
    </row>
    <row r="366" spans="42:43" x14ac:dyDescent="0.25">
      <c r="AP366">
        <v>20</v>
      </c>
      <c r="AQ366" t="s">
        <v>2128</v>
      </c>
    </row>
    <row r="367" spans="42:43" x14ac:dyDescent="0.25">
      <c r="AP367">
        <v>20</v>
      </c>
      <c r="AQ367" t="s">
        <v>2129</v>
      </c>
    </row>
    <row r="368" spans="42:43" x14ac:dyDescent="0.25">
      <c r="AP368">
        <v>20</v>
      </c>
      <c r="AQ368" t="s">
        <v>2130</v>
      </c>
    </row>
    <row r="369" spans="42:43" x14ac:dyDescent="0.25">
      <c r="AP369">
        <v>20</v>
      </c>
      <c r="AQ369" t="s">
        <v>2131</v>
      </c>
    </row>
    <row r="370" spans="42:43" x14ac:dyDescent="0.25">
      <c r="AP370">
        <v>20</v>
      </c>
      <c r="AQ370" t="s">
        <v>2132</v>
      </c>
    </row>
    <row r="371" spans="42:43" x14ac:dyDescent="0.25">
      <c r="AP371">
        <v>20</v>
      </c>
      <c r="AQ371" t="s">
        <v>2133</v>
      </c>
    </row>
    <row r="372" spans="42:43" x14ac:dyDescent="0.25">
      <c r="AP372">
        <v>20</v>
      </c>
      <c r="AQ372" t="s">
        <v>2134</v>
      </c>
    </row>
    <row r="373" spans="42:43" x14ac:dyDescent="0.25">
      <c r="AP373">
        <v>20</v>
      </c>
      <c r="AQ373" t="s">
        <v>2135</v>
      </c>
    </row>
    <row r="374" spans="42:43" x14ac:dyDescent="0.25">
      <c r="AP374">
        <v>20</v>
      </c>
      <c r="AQ374" t="s">
        <v>2136</v>
      </c>
    </row>
    <row r="375" spans="42:43" x14ac:dyDescent="0.25">
      <c r="AP375">
        <v>20</v>
      </c>
      <c r="AQ375" t="s">
        <v>2137</v>
      </c>
    </row>
    <row r="376" spans="42:43" x14ac:dyDescent="0.25">
      <c r="AP376">
        <v>20</v>
      </c>
      <c r="AQ376" t="s">
        <v>2138</v>
      </c>
    </row>
    <row r="377" spans="42:43" x14ac:dyDescent="0.25">
      <c r="AP377">
        <v>20</v>
      </c>
      <c r="AQ377" t="s">
        <v>2139</v>
      </c>
    </row>
    <row r="378" spans="42:43" x14ac:dyDescent="0.25">
      <c r="AP378">
        <v>20</v>
      </c>
      <c r="AQ378" t="s">
        <v>2140</v>
      </c>
    </row>
    <row r="379" spans="42:43" x14ac:dyDescent="0.25">
      <c r="AP379">
        <v>20</v>
      </c>
      <c r="AQ379" t="s">
        <v>2141</v>
      </c>
    </row>
    <row r="380" spans="42:43" x14ac:dyDescent="0.25">
      <c r="AP380">
        <v>20</v>
      </c>
      <c r="AQ380" t="s">
        <v>2142</v>
      </c>
    </row>
    <row r="381" spans="42:43" x14ac:dyDescent="0.25">
      <c r="AP381">
        <v>20</v>
      </c>
      <c r="AQ381" t="s">
        <v>2143</v>
      </c>
    </row>
    <row r="382" spans="42:43" x14ac:dyDescent="0.25">
      <c r="AP382">
        <v>20</v>
      </c>
      <c r="AQ382" t="s">
        <v>2144</v>
      </c>
    </row>
    <row r="383" spans="42:43" x14ac:dyDescent="0.25">
      <c r="AP383">
        <v>20</v>
      </c>
      <c r="AQ383" t="s">
        <v>2145</v>
      </c>
    </row>
    <row r="384" spans="42:43" x14ac:dyDescent="0.25">
      <c r="AP384">
        <v>20</v>
      </c>
      <c r="AQ384" t="s">
        <v>2146</v>
      </c>
    </row>
    <row r="385" spans="42:43" x14ac:dyDescent="0.25">
      <c r="AP385">
        <v>20</v>
      </c>
      <c r="AQ385" t="s">
        <v>2147</v>
      </c>
    </row>
    <row r="386" spans="42:43" x14ac:dyDescent="0.25">
      <c r="AP386">
        <v>20</v>
      </c>
      <c r="AQ386" t="s">
        <v>2148</v>
      </c>
    </row>
    <row r="387" spans="42:43" x14ac:dyDescent="0.25">
      <c r="AP387">
        <v>20</v>
      </c>
      <c r="AQ387" t="s">
        <v>2149</v>
      </c>
    </row>
    <row r="388" spans="42:43" x14ac:dyDescent="0.25">
      <c r="AP388">
        <v>20</v>
      </c>
      <c r="AQ388" t="s">
        <v>2150</v>
      </c>
    </row>
    <row r="389" spans="42:43" x14ac:dyDescent="0.25">
      <c r="AP389">
        <v>20</v>
      </c>
      <c r="AQ389" t="s">
        <v>2151</v>
      </c>
    </row>
    <row r="390" spans="42:43" x14ac:dyDescent="0.25">
      <c r="AP390">
        <v>20</v>
      </c>
      <c r="AQ390" t="s">
        <v>2152</v>
      </c>
    </row>
    <row r="391" spans="42:43" x14ac:dyDescent="0.25">
      <c r="AP391">
        <v>20</v>
      </c>
      <c r="AQ391" t="s">
        <v>2153</v>
      </c>
    </row>
    <row r="392" spans="42:43" x14ac:dyDescent="0.25">
      <c r="AP392">
        <v>20</v>
      </c>
      <c r="AQ392" t="s">
        <v>2154</v>
      </c>
    </row>
    <row r="393" spans="42:43" x14ac:dyDescent="0.25">
      <c r="AP393">
        <v>20</v>
      </c>
      <c r="AQ393" t="s">
        <v>2155</v>
      </c>
    </row>
    <row r="394" spans="42:43" x14ac:dyDescent="0.25">
      <c r="AP394">
        <v>20</v>
      </c>
      <c r="AQ394" t="s">
        <v>2156</v>
      </c>
    </row>
    <row r="395" spans="42:43" x14ac:dyDescent="0.25">
      <c r="AP395">
        <v>20</v>
      </c>
      <c r="AQ395" t="s">
        <v>2157</v>
      </c>
    </row>
    <row r="396" spans="42:43" x14ac:dyDescent="0.25">
      <c r="AP396">
        <v>20</v>
      </c>
      <c r="AQ396" t="s">
        <v>2158</v>
      </c>
    </row>
    <row r="397" spans="42:43" x14ac:dyDescent="0.25">
      <c r="AP397">
        <v>20</v>
      </c>
      <c r="AQ397" t="s">
        <v>2159</v>
      </c>
    </row>
    <row r="398" spans="42:43" x14ac:dyDescent="0.25">
      <c r="AP398">
        <v>20</v>
      </c>
      <c r="AQ398" t="s">
        <v>2160</v>
      </c>
    </row>
    <row r="399" spans="42:43" x14ac:dyDescent="0.25">
      <c r="AP399">
        <v>20</v>
      </c>
      <c r="AQ399" t="s">
        <v>2161</v>
      </c>
    </row>
    <row r="400" spans="42:43" x14ac:dyDescent="0.25">
      <c r="AP400">
        <v>20</v>
      </c>
      <c r="AQ400" t="s">
        <v>2162</v>
      </c>
    </row>
    <row r="401" spans="42:43" x14ac:dyDescent="0.25">
      <c r="AP401">
        <v>20</v>
      </c>
      <c r="AQ401" t="s">
        <v>2163</v>
      </c>
    </row>
    <row r="402" spans="42:43" x14ac:dyDescent="0.25">
      <c r="AP402">
        <v>20</v>
      </c>
      <c r="AQ402" t="s">
        <v>2164</v>
      </c>
    </row>
    <row r="403" spans="42:43" x14ac:dyDescent="0.25">
      <c r="AP403">
        <v>20</v>
      </c>
      <c r="AQ403" t="s">
        <v>2165</v>
      </c>
    </row>
    <row r="404" spans="42:43" x14ac:dyDescent="0.25">
      <c r="AP404">
        <v>20</v>
      </c>
      <c r="AQ404" t="s">
        <v>2166</v>
      </c>
    </row>
    <row r="405" spans="42:43" x14ac:dyDescent="0.25">
      <c r="AP405">
        <v>20</v>
      </c>
      <c r="AQ405" t="s">
        <v>2167</v>
      </c>
    </row>
    <row r="406" spans="42:43" x14ac:dyDescent="0.25">
      <c r="AP406">
        <v>20</v>
      </c>
      <c r="AQ406" t="s">
        <v>2168</v>
      </c>
    </row>
    <row r="407" spans="42:43" x14ac:dyDescent="0.25">
      <c r="AP407">
        <v>20</v>
      </c>
      <c r="AQ407" t="s">
        <v>2169</v>
      </c>
    </row>
    <row r="408" spans="42:43" x14ac:dyDescent="0.25">
      <c r="AP408">
        <v>20</v>
      </c>
      <c r="AQ408" t="s">
        <v>2170</v>
      </c>
    </row>
    <row r="409" spans="42:43" x14ac:dyDescent="0.25">
      <c r="AP409">
        <v>20</v>
      </c>
      <c r="AQ409" t="s">
        <v>2171</v>
      </c>
    </row>
    <row r="410" spans="42:43" x14ac:dyDescent="0.25">
      <c r="AP410">
        <v>20</v>
      </c>
      <c r="AQ410" t="s">
        <v>2172</v>
      </c>
    </row>
    <row r="411" spans="42:43" x14ac:dyDescent="0.25">
      <c r="AP411">
        <v>20</v>
      </c>
      <c r="AQ411" t="s">
        <v>2173</v>
      </c>
    </row>
    <row r="412" spans="42:43" x14ac:dyDescent="0.25">
      <c r="AP412">
        <v>20</v>
      </c>
      <c r="AQ412" t="s">
        <v>2174</v>
      </c>
    </row>
    <row r="413" spans="42:43" x14ac:dyDescent="0.25">
      <c r="AP413">
        <v>20</v>
      </c>
      <c r="AQ413" t="s">
        <v>2175</v>
      </c>
    </row>
    <row r="414" spans="42:43" x14ac:dyDescent="0.25">
      <c r="AP414">
        <v>20</v>
      </c>
      <c r="AQ414" t="s">
        <v>2176</v>
      </c>
    </row>
    <row r="415" spans="42:43" x14ac:dyDescent="0.25">
      <c r="AP415">
        <v>20</v>
      </c>
      <c r="AQ415" t="s">
        <v>2177</v>
      </c>
    </row>
    <row r="416" spans="42:43" x14ac:dyDescent="0.25">
      <c r="AP416">
        <v>20</v>
      </c>
      <c r="AQ416" t="s">
        <v>2178</v>
      </c>
    </row>
    <row r="417" spans="42:43" x14ac:dyDescent="0.25">
      <c r="AP417">
        <v>20</v>
      </c>
      <c r="AQ417" t="s">
        <v>2179</v>
      </c>
    </row>
    <row r="418" spans="42:43" x14ac:dyDescent="0.25">
      <c r="AP418">
        <v>20</v>
      </c>
      <c r="AQ418" t="s">
        <v>2180</v>
      </c>
    </row>
    <row r="419" spans="42:43" x14ac:dyDescent="0.25">
      <c r="AP419">
        <v>20</v>
      </c>
      <c r="AQ419" t="s">
        <v>2181</v>
      </c>
    </row>
    <row r="420" spans="42:43" x14ac:dyDescent="0.25">
      <c r="AP420">
        <v>20</v>
      </c>
      <c r="AQ420" t="s">
        <v>2182</v>
      </c>
    </row>
    <row r="421" spans="42:43" x14ac:dyDescent="0.25">
      <c r="AP421">
        <v>20</v>
      </c>
      <c r="AQ421" t="s">
        <v>2183</v>
      </c>
    </row>
    <row r="422" spans="42:43" x14ac:dyDescent="0.25">
      <c r="AP422">
        <v>20</v>
      </c>
      <c r="AQ422" t="s">
        <v>2184</v>
      </c>
    </row>
    <row r="423" spans="42:43" x14ac:dyDescent="0.25">
      <c r="AP423">
        <v>20</v>
      </c>
      <c r="AQ423" t="s">
        <v>2185</v>
      </c>
    </row>
    <row r="424" spans="42:43" x14ac:dyDescent="0.25">
      <c r="AP424">
        <v>20</v>
      </c>
      <c r="AQ424" t="s">
        <v>2186</v>
      </c>
    </row>
    <row r="425" spans="42:43" x14ac:dyDescent="0.25">
      <c r="AP425">
        <v>20</v>
      </c>
      <c r="AQ425" t="s">
        <v>2187</v>
      </c>
    </row>
    <row r="426" spans="42:43" x14ac:dyDescent="0.25">
      <c r="AP426">
        <v>20</v>
      </c>
      <c r="AQ426" t="s">
        <v>2188</v>
      </c>
    </row>
    <row r="427" spans="42:43" x14ac:dyDescent="0.25">
      <c r="AP427">
        <v>20</v>
      </c>
      <c r="AQ427" t="s">
        <v>2189</v>
      </c>
    </row>
    <row r="428" spans="42:43" x14ac:dyDescent="0.25">
      <c r="AP428">
        <v>20</v>
      </c>
      <c r="AQ428" t="s">
        <v>2190</v>
      </c>
    </row>
    <row r="429" spans="42:43" x14ac:dyDescent="0.25">
      <c r="AP429">
        <v>20</v>
      </c>
      <c r="AQ429" t="s">
        <v>2191</v>
      </c>
    </row>
    <row r="430" spans="42:43" x14ac:dyDescent="0.25">
      <c r="AP430">
        <v>20</v>
      </c>
      <c r="AQ430" t="s">
        <v>2192</v>
      </c>
    </row>
    <row r="431" spans="42:43" x14ac:dyDescent="0.25">
      <c r="AP431">
        <v>20</v>
      </c>
      <c r="AQ431" t="s">
        <v>2193</v>
      </c>
    </row>
    <row r="432" spans="42:43" x14ac:dyDescent="0.25">
      <c r="AP432">
        <v>20</v>
      </c>
      <c r="AQ432" t="s">
        <v>2194</v>
      </c>
    </row>
    <row r="433" spans="42:43" x14ac:dyDescent="0.25">
      <c r="AP433">
        <v>20</v>
      </c>
      <c r="AQ433" t="s">
        <v>2195</v>
      </c>
    </row>
    <row r="434" spans="42:43" x14ac:dyDescent="0.25">
      <c r="AP434">
        <v>20</v>
      </c>
      <c r="AQ434" t="s">
        <v>2196</v>
      </c>
    </row>
    <row r="435" spans="42:43" x14ac:dyDescent="0.25">
      <c r="AP435">
        <v>20</v>
      </c>
      <c r="AQ435" t="s">
        <v>2197</v>
      </c>
    </row>
    <row r="436" spans="42:43" x14ac:dyDescent="0.25">
      <c r="AP436">
        <v>20</v>
      </c>
      <c r="AQ436" t="s">
        <v>2198</v>
      </c>
    </row>
    <row r="437" spans="42:43" x14ac:dyDescent="0.25">
      <c r="AP437">
        <v>20</v>
      </c>
      <c r="AQ437" t="s">
        <v>2199</v>
      </c>
    </row>
    <row r="438" spans="42:43" x14ac:dyDescent="0.25">
      <c r="AP438">
        <v>20</v>
      </c>
      <c r="AQ438" t="s">
        <v>2200</v>
      </c>
    </row>
    <row r="439" spans="42:43" x14ac:dyDescent="0.25">
      <c r="AP439">
        <v>20</v>
      </c>
      <c r="AQ439" t="s">
        <v>2201</v>
      </c>
    </row>
    <row r="440" spans="42:43" x14ac:dyDescent="0.25">
      <c r="AP440">
        <v>20</v>
      </c>
      <c r="AQ440" t="s">
        <v>2202</v>
      </c>
    </row>
    <row r="441" spans="42:43" x14ac:dyDescent="0.25">
      <c r="AP441">
        <v>20</v>
      </c>
      <c r="AQ441" t="s">
        <v>2203</v>
      </c>
    </row>
    <row r="442" spans="42:43" x14ac:dyDescent="0.25">
      <c r="AP442">
        <v>20</v>
      </c>
      <c r="AQ442" t="s">
        <v>2204</v>
      </c>
    </row>
    <row r="443" spans="42:43" x14ac:dyDescent="0.25">
      <c r="AP443">
        <v>20</v>
      </c>
      <c r="AQ443" t="s">
        <v>2205</v>
      </c>
    </row>
    <row r="444" spans="42:43" x14ac:dyDescent="0.25">
      <c r="AP444">
        <v>20</v>
      </c>
      <c r="AQ444" t="s">
        <v>2206</v>
      </c>
    </row>
    <row r="445" spans="42:43" x14ac:dyDescent="0.25">
      <c r="AP445">
        <v>20</v>
      </c>
      <c r="AQ445" t="s">
        <v>2207</v>
      </c>
    </row>
    <row r="446" spans="42:43" x14ac:dyDescent="0.25">
      <c r="AP446">
        <v>20</v>
      </c>
      <c r="AQ446" t="s">
        <v>2208</v>
      </c>
    </row>
    <row r="447" spans="42:43" x14ac:dyDescent="0.25">
      <c r="AP447">
        <v>20</v>
      </c>
      <c r="AQ447" t="s">
        <v>2209</v>
      </c>
    </row>
    <row r="448" spans="42:43" x14ac:dyDescent="0.25">
      <c r="AP448">
        <v>20</v>
      </c>
      <c r="AQ448" t="s">
        <v>2210</v>
      </c>
    </row>
    <row r="449" spans="42:43" x14ac:dyDescent="0.25">
      <c r="AP449">
        <v>20</v>
      </c>
      <c r="AQ449" t="s">
        <v>2211</v>
      </c>
    </row>
    <row r="450" spans="42:43" x14ac:dyDescent="0.25">
      <c r="AP450">
        <v>20</v>
      </c>
      <c r="AQ450" t="s">
        <v>2212</v>
      </c>
    </row>
    <row r="451" spans="42:43" x14ac:dyDescent="0.25">
      <c r="AP451">
        <v>20</v>
      </c>
      <c r="AQ451" t="s">
        <v>2213</v>
      </c>
    </row>
    <row r="452" spans="42:43" x14ac:dyDescent="0.25">
      <c r="AP452">
        <v>20</v>
      </c>
      <c r="AQ452" t="s">
        <v>2214</v>
      </c>
    </row>
    <row r="453" spans="42:43" x14ac:dyDescent="0.25">
      <c r="AP453">
        <v>20</v>
      </c>
      <c r="AQ453" t="s">
        <v>2215</v>
      </c>
    </row>
    <row r="454" spans="42:43" x14ac:dyDescent="0.25">
      <c r="AP454">
        <v>20</v>
      </c>
      <c r="AQ454" t="s">
        <v>2216</v>
      </c>
    </row>
    <row r="455" spans="42:43" x14ac:dyDescent="0.25">
      <c r="AP455">
        <v>20</v>
      </c>
      <c r="AQ455" t="s">
        <v>2217</v>
      </c>
    </row>
    <row r="456" spans="42:43" x14ac:dyDescent="0.25">
      <c r="AP456">
        <v>20</v>
      </c>
      <c r="AQ456" t="s">
        <v>2218</v>
      </c>
    </row>
    <row r="457" spans="42:43" x14ac:dyDescent="0.25">
      <c r="AP457">
        <v>20</v>
      </c>
      <c r="AQ457" t="s">
        <v>2219</v>
      </c>
    </row>
    <row r="458" spans="42:43" x14ac:dyDescent="0.25">
      <c r="AP458">
        <v>20</v>
      </c>
      <c r="AQ458" t="s">
        <v>2220</v>
      </c>
    </row>
    <row r="459" spans="42:43" x14ac:dyDescent="0.25">
      <c r="AP459">
        <v>20</v>
      </c>
      <c r="AQ459" t="s">
        <v>2221</v>
      </c>
    </row>
    <row r="460" spans="42:43" x14ac:dyDescent="0.25">
      <c r="AP460">
        <v>20</v>
      </c>
      <c r="AQ460" t="s">
        <v>2222</v>
      </c>
    </row>
    <row r="461" spans="42:43" x14ac:dyDescent="0.25">
      <c r="AP461">
        <v>20</v>
      </c>
      <c r="AQ461" t="s">
        <v>2223</v>
      </c>
    </row>
    <row r="462" spans="42:43" x14ac:dyDescent="0.25">
      <c r="AP462">
        <v>20</v>
      </c>
      <c r="AQ462" t="s">
        <v>2224</v>
      </c>
    </row>
    <row r="463" spans="42:43" x14ac:dyDescent="0.25">
      <c r="AP463">
        <v>20</v>
      </c>
      <c r="AQ463" t="s">
        <v>2225</v>
      </c>
    </row>
    <row r="464" spans="42:43" x14ac:dyDescent="0.25">
      <c r="AP464">
        <v>20</v>
      </c>
      <c r="AQ464" t="s">
        <v>2226</v>
      </c>
    </row>
    <row r="465" spans="42:43" x14ac:dyDescent="0.25">
      <c r="AP465">
        <v>20</v>
      </c>
      <c r="AQ465" t="s">
        <v>2227</v>
      </c>
    </row>
    <row r="466" spans="42:43" x14ac:dyDescent="0.25">
      <c r="AP466">
        <v>20</v>
      </c>
      <c r="AQ466" t="s">
        <v>2228</v>
      </c>
    </row>
    <row r="467" spans="42:43" x14ac:dyDescent="0.25">
      <c r="AP467">
        <v>20</v>
      </c>
      <c r="AQ467" t="s">
        <v>2229</v>
      </c>
    </row>
    <row r="468" spans="42:43" x14ac:dyDescent="0.25">
      <c r="AP468">
        <v>20</v>
      </c>
      <c r="AQ468" t="s">
        <v>2230</v>
      </c>
    </row>
    <row r="469" spans="42:43" x14ac:dyDescent="0.25">
      <c r="AP469">
        <v>20</v>
      </c>
      <c r="AQ469" t="s">
        <v>2231</v>
      </c>
    </row>
    <row r="470" spans="42:43" x14ac:dyDescent="0.25">
      <c r="AP470">
        <v>20</v>
      </c>
      <c r="AQ470" t="s">
        <v>2232</v>
      </c>
    </row>
    <row r="471" spans="42:43" x14ac:dyDescent="0.25">
      <c r="AP471">
        <v>20</v>
      </c>
      <c r="AQ471" t="s">
        <v>2233</v>
      </c>
    </row>
    <row r="472" spans="42:43" x14ac:dyDescent="0.25">
      <c r="AP472">
        <v>20</v>
      </c>
      <c r="AQ472" t="s">
        <v>2234</v>
      </c>
    </row>
    <row r="473" spans="42:43" x14ac:dyDescent="0.25">
      <c r="AP473">
        <v>20</v>
      </c>
      <c r="AQ473" t="s">
        <v>2235</v>
      </c>
    </row>
    <row r="474" spans="42:43" x14ac:dyDescent="0.25">
      <c r="AP474">
        <v>20</v>
      </c>
      <c r="AQ474" t="s">
        <v>2236</v>
      </c>
    </row>
    <row r="475" spans="42:43" x14ac:dyDescent="0.25">
      <c r="AP475">
        <v>20</v>
      </c>
      <c r="AQ475" t="s">
        <v>2237</v>
      </c>
    </row>
    <row r="476" spans="42:43" x14ac:dyDescent="0.25">
      <c r="AP476">
        <v>20</v>
      </c>
      <c r="AQ476" t="s">
        <v>2238</v>
      </c>
    </row>
    <row r="477" spans="42:43" x14ac:dyDescent="0.25">
      <c r="AP477">
        <v>20</v>
      </c>
      <c r="AQ477" t="s">
        <v>2239</v>
      </c>
    </row>
    <row r="478" spans="42:43" x14ac:dyDescent="0.25">
      <c r="AP478">
        <v>20</v>
      </c>
      <c r="AQ478" t="s">
        <v>2240</v>
      </c>
    </row>
    <row r="479" spans="42:43" x14ac:dyDescent="0.25">
      <c r="AP479">
        <v>20</v>
      </c>
      <c r="AQ479" t="s">
        <v>2241</v>
      </c>
    </row>
    <row r="480" spans="42:43" x14ac:dyDescent="0.25">
      <c r="AP480">
        <v>20</v>
      </c>
      <c r="AQ480" t="s">
        <v>2242</v>
      </c>
    </row>
    <row r="481" spans="42:43" x14ac:dyDescent="0.25">
      <c r="AP481">
        <v>20</v>
      </c>
      <c r="AQ481" t="s">
        <v>2243</v>
      </c>
    </row>
    <row r="482" spans="42:43" x14ac:dyDescent="0.25">
      <c r="AP482">
        <v>20</v>
      </c>
      <c r="AQ482" t="s">
        <v>2244</v>
      </c>
    </row>
    <row r="483" spans="42:43" x14ac:dyDescent="0.25">
      <c r="AP483">
        <v>20</v>
      </c>
      <c r="AQ483" t="s">
        <v>2245</v>
      </c>
    </row>
    <row r="484" spans="42:43" x14ac:dyDescent="0.25">
      <c r="AP484">
        <v>20</v>
      </c>
      <c r="AQ484" t="s">
        <v>2246</v>
      </c>
    </row>
    <row r="485" spans="42:43" x14ac:dyDescent="0.25">
      <c r="AP485">
        <v>20</v>
      </c>
      <c r="AQ485" t="s">
        <v>2247</v>
      </c>
    </row>
    <row r="486" spans="42:43" x14ac:dyDescent="0.25">
      <c r="AP486">
        <v>20</v>
      </c>
      <c r="AQ486" t="s">
        <v>2248</v>
      </c>
    </row>
    <row r="487" spans="42:43" x14ac:dyDescent="0.25">
      <c r="AP487">
        <v>20</v>
      </c>
      <c r="AQ487" t="s">
        <v>2249</v>
      </c>
    </row>
    <row r="488" spans="42:43" x14ac:dyDescent="0.25">
      <c r="AP488">
        <v>20</v>
      </c>
      <c r="AQ488" t="s">
        <v>2250</v>
      </c>
    </row>
    <row r="489" spans="42:43" x14ac:dyDescent="0.25">
      <c r="AP489">
        <v>20</v>
      </c>
      <c r="AQ489" t="s">
        <v>2251</v>
      </c>
    </row>
    <row r="490" spans="42:43" x14ac:dyDescent="0.25">
      <c r="AP490">
        <v>20</v>
      </c>
      <c r="AQ490" t="s">
        <v>2252</v>
      </c>
    </row>
    <row r="491" spans="42:43" x14ac:dyDescent="0.25">
      <c r="AP491">
        <v>20</v>
      </c>
      <c r="AQ491" t="s">
        <v>2253</v>
      </c>
    </row>
    <row r="492" spans="42:43" x14ac:dyDescent="0.25">
      <c r="AP492">
        <v>20</v>
      </c>
      <c r="AQ492" t="s">
        <v>2254</v>
      </c>
    </row>
    <row r="493" spans="42:43" x14ac:dyDescent="0.25">
      <c r="AP493">
        <v>20</v>
      </c>
      <c r="AQ493" t="s">
        <v>2255</v>
      </c>
    </row>
    <row r="494" spans="42:43" x14ac:dyDescent="0.25">
      <c r="AP494">
        <v>20</v>
      </c>
      <c r="AQ494" t="s">
        <v>2256</v>
      </c>
    </row>
    <row r="495" spans="42:43" x14ac:dyDescent="0.25">
      <c r="AP495">
        <v>20</v>
      </c>
      <c r="AQ495" t="s">
        <v>2257</v>
      </c>
    </row>
    <row r="496" spans="42:43" x14ac:dyDescent="0.25">
      <c r="AP496">
        <v>20</v>
      </c>
      <c r="AQ496" t="s">
        <v>2258</v>
      </c>
    </row>
    <row r="497" spans="42:43" x14ac:dyDescent="0.25">
      <c r="AP497">
        <v>20</v>
      </c>
      <c r="AQ497" t="s">
        <v>2259</v>
      </c>
    </row>
    <row r="498" spans="42:43" x14ac:dyDescent="0.25">
      <c r="AP498">
        <v>20</v>
      </c>
      <c r="AQ498" t="s">
        <v>2260</v>
      </c>
    </row>
    <row r="499" spans="42:43" x14ac:dyDescent="0.25">
      <c r="AP499">
        <v>20</v>
      </c>
      <c r="AQ499" t="s">
        <v>2261</v>
      </c>
    </row>
    <row r="500" spans="42:43" x14ac:dyDescent="0.25">
      <c r="AP500">
        <v>20</v>
      </c>
      <c r="AQ500" t="s">
        <v>2262</v>
      </c>
    </row>
    <row r="501" spans="42:43" x14ac:dyDescent="0.25">
      <c r="AP501">
        <v>20</v>
      </c>
      <c r="AQ501" t="s">
        <v>2263</v>
      </c>
    </row>
    <row r="502" spans="42:43" x14ac:dyDescent="0.25">
      <c r="AP502">
        <v>20</v>
      </c>
      <c r="AQ502" t="s">
        <v>2264</v>
      </c>
    </row>
    <row r="503" spans="42:43" x14ac:dyDescent="0.25">
      <c r="AP503">
        <v>20</v>
      </c>
      <c r="AQ503" t="s">
        <v>2265</v>
      </c>
    </row>
    <row r="504" spans="42:43" x14ac:dyDescent="0.25">
      <c r="AP504">
        <v>20</v>
      </c>
      <c r="AQ504" t="s">
        <v>2266</v>
      </c>
    </row>
    <row r="505" spans="42:43" x14ac:dyDescent="0.25">
      <c r="AP505">
        <v>20</v>
      </c>
      <c r="AQ505" t="s">
        <v>2267</v>
      </c>
    </row>
    <row r="506" spans="42:43" x14ac:dyDescent="0.25">
      <c r="AP506">
        <v>20</v>
      </c>
      <c r="AQ506" t="s">
        <v>2268</v>
      </c>
    </row>
    <row r="507" spans="42:43" x14ac:dyDescent="0.25">
      <c r="AP507">
        <v>20</v>
      </c>
      <c r="AQ507" t="s">
        <v>2269</v>
      </c>
    </row>
    <row r="508" spans="42:43" x14ac:dyDescent="0.25">
      <c r="AP508">
        <v>20</v>
      </c>
      <c r="AQ508" t="s">
        <v>2270</v>
      </c>
    </row>
    <row r="509" spans="42:43" x14ac:dyDescent="0.25">
      <c r="AP509">
        <v>20</v>
      </c>
      <c r="AQ509" t="s">
        <v>2271</v>
      </c>
    </row>
    <row r="510" spans="42:43" x14ac:dyDescent="0.25">
      <c r="AP510">
        <v>20</v>
      </c>
      <c r="AQ510" t="s">
        <v>2272</v>
      </c>
    </row>
    <row r="511" spans="42:43" x14ac:dyDescent="0.25">
      <c r="AP511">
        <v>20</v>
      </c>
      <c r="AQ511" t="s">
        <v>2273</v>
      </c>
    </row>
    <row r="512" spans="42:43" x14ac:dyDescent="0.25">
      <c r="AP512">
        <v>20</v>
      </c>
      <c r="AQ512" t="s">
        <v>2274</v>
      </c>
    </row>
    <row r="513" spans="42:43" x14ac:dyDescent="0.25">
      <c r="AP513">
        <v>20</v>
      </c>
      <c r="AQ513" t="s">
        <v>2275</v>
      </c>
    </row>
    <row r="514" spans="42:43" x14ac:dyDescent="0.25">
      <c r="AP514">
        <v>20</v>
      </c>
      <c r="AQ514" t="s">
        <v>2276</v>
      </c>
    </row>
    <row r="515" spans="42:43" x14ac:dyDescent="0.25">
      <c r="AP515">
        <v>20</v>
      </c>
      <c r="AQ515" t="s">
        <v>2277</v>
      </c>
    </row>
    <row r="516" spans="42:43" x14ac:dyDescent="0.25">
      <c r="AP516">
        <v>20</v>
      </c>
      <c r="AQ516" t="s">
        <v>2278</v>
      </c>
    </row>
    <row r="517" spans="42:43" x14ac:dyDescent="0.25">
      <c r="AP517">
        <v>20</v>
      </c>
      <c r="AQ517" t="s">
        <v>2279</v>
      </c>
    </row>
    <row r="518" spans="42:43" x14ac:dyDescent="0.25">
      <c r="AP518">
        <v>20</v>
      </c>
      <c r="AQ518" t="s">
        <v>2280</v>
      </c>
    </row>
    <row r="519" spans="42:43" x14ac:dyDescent="0.25">
      <c r="AP519">
        <v>20</v>
      </c>
      <c r="AQ519" t="s">
        <v>2281</v>
      </c>
    </row>
    <row r="520" spans="42:43" x14ac:dyDescent="0.25">
      <c r="AP520">
        <v>20</v>
      </c>
      <c r="AQ520" t="s">
        <v>2282</v>
      </c>
    </row>
    <row r="521" spans="42:43" x14ac:dyDescent="0.25">
      <c r="AP521">
        <v>20</v>
      </c>
      <c r="AQ521" t="s">
        <v>2283</v>
      </c>
    </row>
    <row r="522" spans="42:43" x14ac:dyDescent="0.25">
      <c r="AP522">
        <v>20</v>
      </c>
      <c r="AQ522" t="s">
        <v>2284</v>
      </c>
    </row>
    <row r="523" spans="42:43" x14ac:dyDescent="0.25">
      <c r="AP523">
        <v>20</v>
      </c>
      <c r="AQ523" t="s">
        <v>2285</v>
      </c>
    </row>
    <row r="524" spans="42:43" x14ac:dyDescent="0.25">
      <c r="AP524">
        <v>20</v>
      </c>
      <c r="AQ524" t="s">
        <v>2286</v>
      </c>
    </row>
    <row r="525" spans="42:43" x14ac:dyDescent="0.25">
      <c r="AP525">
        <v>20</v>
      </c>
      <c r="AQ525" t="s">
        <v>2287</v>
      </c>
    </row>
    <row r="526" spans="42:43" x14ac:dyDescent="0.25">
      <c r="AP526">
        <v>20</v>
      </c>
      <c r="AQ526" t="s">
        <v>2288</v>
      </c>
    </row>
    <row r="527" spans="42:43" x14ac:dyDescent="0.25">
      <c r="AP527">
        <v>20</v>
      </c>
      <c r="AQ527" t="s">
        <v>2289</v>
      </c>
    </row>
    <row r="528" spans="42:43" x14ac:dyDescent="0.25">
      <c r="AP528">
        <v>20</v>
      </c>
      <c r="AQ528" t="s">
        <v>2290</v>
      </c>
    </row>
    <row r="529" spans="42:43" x14ac:dyDescent="0.25">
      <c r="AP529">
        <v>20</v>
      </c>
      <c r="AQ529" t="s">
        <v>2291</v>
      </c>
    </row>
    <row r="530" spans="42:43" x14ac:dyDescent="0.25">
      <c r="AP530">
        <v>20</v>
      </c>
      <c r="AQ530" t="s">
        <v>2292</v>
      </c>
    </row>
    <row r="531" spans="42:43" x14ac:dyDescent="0.25">
      <c r="AP531">
        <v>20</v>
      </c>
      <c r="AQ531" t="s">
        <v>2293</v>
      </c>
    </row>
    <row r="532" spans="42:43" x14ac:dyDescent="0.25">
      <c r="AP532">
        <v>20</v>
      </c>
      <c r="AQ532" t="s">
        <v>2294</v>
      </c>
    </row>
    <row r="533" spans="42:43" x14ac:dyDescent="0.25">
      <c r="AP533">
        <v>20</v>
      </c>
      <c r="AQ533" t="s">
        <v>2295</v>
      </c>
    </row>
    <row r="534" spans="42:43" x14ac:dyDescent="0.25">
      <c r="AP534">
        <v>20</v>
      </c>
      <c r="AQ534" t="s">
        <v>2296</v>
      </c>
    </row>
    <row r="535" spans="42:43" x14ac:dyDescent="0.25">
      <c r="AP535">
        <v>20</v>
      </c>
      <c r="AQ535" t="s">
        <v>2297</v>
      </c>
    </row>
    <row r="536" spans="42:43" x14ac:dyDescent="0.25">
      <c r="AP536">
        <v>20</v>
      </c>
      <c r="AQ536" t="s">
        <v>2298</v>
      </c>
    </row>
    <row r="537" spans="42:43" x14ac:dyDescent="0.25">
      <c r="AP537">
        <v>20</v>
      </c>
      <c r="AQ537" t="s">
        <v>2299</v>
      </c>
    </row>
    <row r="538" spans="42:43" x14ac:dyDescent="0.25">
      <c r="AP538">
        <v>20</v>
      </c>
      <c r="AQ538" t="s">
        <v>2300</v>
      </c>
    </row>
    <row r="539" spans="42:43" x14ac:dyDescent="0.25">
      <c r="AP539">
        <v>20</v>
      </c>
      <c r="AQ539" t="s">
        <v>2301</v>
      </c>
    </row>
    <row r="540" spans="42:43" x14ac:dyDescent="0.25">
      <c r="AP540">
        <v>20</v>
      </c>
      <c r="AQ540" t="s">
        <v>2302</v>
      </c>
    </row>
    <row r="541" spans="42:43" x14ac:dyDescent="0.25">
      <c r="AP541">
        <v>20</v>
      </c>
      <c r="AQ541" t="s">
        <v>2303</v>
      </c>
    </row>
    <row r="542" spans="42:43" x14ac:dyDescent="0.25">
      <c r="AP542">
        <v>20</v>
      </c>
      <c r="AQ542" t="s">
        <v>2304</v>
      </c>
    </row>
    <row r="543" spans="42:43" x14ac:dyDescent="0.25">
      <c r="AP543">
        <v>20</v>
      </c>
      <c r="AQ543" t="s">
        <v>2305</v>
      </c>
    </row>
    <row r="544" spans="42:43" x14ac:dyDescent="0.25">
      <c r="AP544">
        <v>20</v>
      </c>
      <c r="AQ544" t="s">
        <v>2306</v>
      </c>
    </row>
    <row r="545" spans="42:43" x14ac:dyDescent="0.25">
      <c r="AP545">
        <v>20</v>
      </c>
      <c r="AQ545" t="s">
        <v>2307</v>
      </c>
    </row>
    <row r="546" spans="42:43" x14ac:dyDescent="0.25">
      <c r="AP546">
        <v>20</v>
      </c>
      <c r="AQ546" t="s">
        <v>2308</v>
      </c>
    </row>
    <row r="547" spans="42:43" x14ac:dyDescent="0.25">
      <c r="AP547">
        <v>20</v>
      </c>
      <c r="AQ547" t="s">
        <v>2309</v>
      </c>
    </row>
    <row r="548" spans="42:43" x14ac:dyDescent="0.25">
      <c r="AP548">
        <v>20</v>
      </c>
      <c r="AQ548" t="s">
        <v>2310</v>
      </c>
    </row>
    <row r="549" spans="42:43" x14ac:dyDescent="0.25">
      <c r="AP549">
        <v>20</v>
      </c>
      <c r="AQ549" t="s">
        <v>2311</v>
      </c>
    </row>
    <row r="550" spans="42:43" x14ac:dyDescent="0.25">
      <c r="AP550">
        <v>20</v>
      </c>
      <c r="AQ550" t="s">
        <v>2312</v>
      </c>
    </row>
    <row r="551" spans="42:43" x14ac:dyDescent="0.25">
      <c r="AP551">
        <v>20</v>
      </c>
      <c r="AQ551" t="s">
        <v>2313</v>
      </c>
    </row>
    <row r="552" spans="42:43" x14ac:dyDescent="0.25">
      <c r="AP552">
        <v>20</v>
      </c>
      <c r="AQ552" t="s">
        <v>2314</v>
      </c>
    </row>
    <row r="553" spans="42:43" x14ac:dyDescent="0.25">
      <c r="AP553">
        <v>20</v>
      </c>
      <c r="AQ553" t="s">
        <v>2315</v>
      </c>
    </row>
    <row r="554" spans="42:43" x14ac:dyDescent="0.25">
      <c r="AP554">
        <v>20</v>
      </c>
      <c r="AQ554" t="s">
        <v>2316</v>
      </c>
    </row>
    <row r="555" spans="42:43" x14ac:dyDescent="0.25">
      <c r="AP555">
        <v>20</v>
      </c>
      <c r="AQ555" t="s">
        <v>2317</v>
      </c>
    </row>
    <row r="556" spans="42:43" x14ac:dyDescent="0.25">
      <c r="AP556">
        <v>20</v>
      </c>
      <c r="AQ556" t="s">
        <v>2318</v>
      </c>
    </row>
    <row r="557" spans="42:43" x14ac:dyDescent="0.25">
      <c r="AP557">
        <v>20</v>
      </c>
      <c r="AQ557" t="s">
        <v>2319</v>
      </c>
    </row>
    <row r="558" spans="42:43" x14ac:dyDescent="0.25">
      <c r="AP558">
        <v>20</v>
      </c>
      <c r="AQ558" t="s">
        <v>2320</v>
      </c>
    </row>
    <row r="559" spans="42:43" x14ac:dyDescent="0.25">
      <c r="AP559">
        <v>20</v>
      </c>
      <c r="AQ559" t="s">
        <v>2321</v>
      </c>
    </row>
    <row r="560" spans="42:43" x14ac:dyDescent="0.25">
      <c r="AP560">
        <v>20</v>
      </c>
      <c r="AQ560" t="s">
        <v>2322</v>
      </c>
    </row>
    <row r="561" spans="42:43" x14ac:dyDescent="0.25">
      <c r="AP561">
        <v>20</v>
      </c>
      <c r="AQ561" t="s">
        <v>2323</v>
      </c>
    </row>
    <row r="562" spans="42:43" x14ac:dyDescent="0.25">
      <c r="AP562">
        <v>20</v>
      </c>
      <c r="AQ562" t="s">
        <v>2324</v>
      </c>
    </row>
    <row r="563" spans="42:43" x14ac:dyDescent="0.25">
      <c r="AP563">
        <v>20</v>
      </c>
      <c r="AQ563" t="s">
        <v>1444</v>
      </c>
    </row>
    <row r="564" spans="42:43" x14ac:dyDescent="0.25">
      <c r="AP564">
        <v>20</v>
      </c>
      <c r="AQ564" t="s">
        <v>2325</v>
      </c>
    </row>
    <row r="565" spans="42:43" x14ac:dyDescent="0.25">
      <c r="AP565">
        <v>20</v>
      </c>
      <c r="AQ565" t="s">
        <v>2326</v>
      </c>
    </row>
    <row r="566" spans="42:43" x14ac:dyDescent="0.25">
      <c r="AP566">
        <v>20</v>
      </c>
      <c r="AQ566" t="s">
        <v>2327</v>
      </c>
    </row>
    <row r="567" spans="42:43" x14ac:dyDescent="0.25">
      <c r="AP567">
        <v>20</v>
      </c>
      <c r="AQ567" t="s">
        <v>2328</v>
      </c>
    </row>
    <row r="568" spans="42:43" x14ac:dyDescent="0.25">
      <c r="AP568">
        <v>20</v>
      </c>
      <c r="AQ568" t="s">
        <v>2329</v>
      </c>
    </row>
    <row r="569" spans="42:43" x14ac:dyDescent="0.25">
      <c r="AP569">
        <v>20</v>
      </c>
      <c r="AQ569" t="s">
        <v>2330</v>
      </c>
    </row>
    <row r="570" spans="42:43" x14ac:dyDescent="0.25">
      <c r="AP570">
        <v>20</v>
      </c>
      <c r="AQ570" t="s">
        <v>2331</v>
      </c>
    </row>
    <row r="571" spans="42:43" x14ac:dyDescent="0.25">
      <c r="AP571">
        <v>20</v>
      </c>
      <c r="AQ571" t="s">
        <v>2332</v>
      </c>
    </row>
    <row r="572" spans="42:43" x14ac:dyDescent="0.25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B9" sqref="B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4" t="s">
        <v>494</v>
      </c>
      <c r="B1" s="174"/>
      <c r="C1" s="174"/>
      <c r="D1" s="174"/>
      <c r="E1" s="174"/>
      <c r="F1" s="174"/>
      <c r="G1" s="111"/>
    </row>
    <row r="2" spans="1:7" ht="14.25" x14ac:dyDescent="0.45">
      <c r="A2" s="162" t="str">
        <f>ENTE_PUBLICO</f>
        <v>SISTEMA DE AGUA POTABLE Y ALCANTARILLADO DE ROMITA, Gobierno del Estado de Guanajuato</v>
      </c>
      <c r="B2" s="163"/>
      <c r="C2" s="163"/>
      <c r="D2" s="163"/>
      <c r="E2" s="163"/>
      <c r="F2" s="164"/>
    </row>
    <row r="3" spans="1:7" ht="14.25" x14ac:dyDescent="0.45">
      <c r="A3" s="171" t="s">
        <v>495</v>
      </c>
      <c r="B3" s="172"/>
      <c r="C3" s="172"/>
      <c r="D3" s="172"/>
      <c r="E3" s="172"/>
      <c r="F3" s="173"/>
    </row>
    <row r="4" spans="1:7" ht="28.5" x14ac:dyDescent="0.45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 ht="14.25" x14ac:dyDescent="0.45">
      <c r="A5" s="135" t="s">
        <v>501</v>
      </c>
      <c r="B5" s="5"/>
      <c r="C5" s="5"/>
      <c r="D5" s="5"/>
      <c r="E5" s="5"/>
      <c r="F5" s="5"/>
    </row>
    <row r="6" spans="1:7" ht="30" x14ac:dyDescent="0.25">
      <c r="A6" s="136" t="s">
        <v>502</v>
      </c>
      <c r="B6" s="60"/>
      <c r="C6" s="60" t="s">
        <v>3302</v>
      </c>
      <c r="D6" s="60"/>
      <c r="E6" s="60"/>
      <c r="F6" s="60"/>
    </row>
    <row r="7" spans="1:7" x14ac:dyDescent="0.25">
      <c r="A7" s="136" t="s">
        <v>503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504</v>
      </c>
      <c r="B9" s="54"/>
      <c r="C9" s="54"/>
      <c r="D9" s="54"/>
      <c r="E9" s="54"/>
      <c r="F9" s="54"/>
    </row>
    <row r="10" spans="1:7" ht="14.25" x14ac:dyDescent="0.45">
      <c r="A10" s="136" t="s">
        <v>505</v>
      </c>
      <c r="B10" s="60"/>
      <c r="C10" s="60"/>
      <c r="D10" s="60"/>
      <c r="E10" s="60"/>
      <c r="F10" s="60"/>
    </row>
    <row r="11" spans="1:7" x14ac:dyDescent="0.25">
      <c r="A11" s="138" t="s">
        <v>506</v>
      </c>
      <c r="B11" s="60"/>
      <c r="C11" s="60"/>
      <c r="D11" s="60"/>
      <c r="E11" s="60"/>
      <c r="F11" s="60"/>
    </row>
    <row r="12" spans="1:7" x14ac:dyDescent="0.25">
      <c r="A12" s="138" t="s">
        <v>507</v>
      </c>
      <c r="B12" s="60"/>
      <c r="C12" s="60"/>
      <c r="D12" s="60"/>
      <c r="E12" s="60"/>
      <c r="F12" s="60"/>
    </row>
    <row r="13" spans="1:7" ht="14.25" x14ac:dyDescent="0.45">
      <c r="A13" s="138" t="s">
        <v>508</v>
      </c>
      <c r="B13" s="60"/>
      <c r="C13" s="60"/>
      <c r="D13" s="60"/>
      <c r="E13" s="60"/>
      <c r="F13" s="60"/>
    </row>
    <row r="14" spans="1:7" ht="14.25" x14ac:dyDescent="0.45">
      <c r="A14" s="136" t="s">
        <v>509</v>
      </c>
      <c r="B14" s="60"/>
      <c r="C14" s="60"/>
      <c r="D14" s="60"/>
      <c r="E14" s="60"/>
      <c r="F14" s="60"/>
    </row>
    <row r="15" spans="1:7" x14ac:dyDescent="0.25">
      <c r="A15" s="138" t="s">
        <v>506</v>
      </c>
      <c r="B15" s="60"/>
      <c r="C15" s="60"/>
      <c r="D15" s="60"/>
      <c r="E15" s="60"/>
      <c r="F15" s="60"/>
    </row>
    <row r="16" spans="1:7" x14ac:dyDescent="0.25">
      <c r="A16" s="138" t="s">
        <v>507</v>
      </c>
      <c r="B16" s="60"/>
      <c r="C16" s="60"/>
      <c r="D16" s="60"/>
      <c r="E16" s="60"/>
      <c r="F16" s="60"/>
    </row>
    <row r="17" spans="1:6" ht="14.25" x14ac:dyDescent="0.45">
      <c r="A17" s="138" t="s">
        <v>508</v>
      </c>
      <c r="B17" s="60"/>
      <c r="C17" s="60"/>
      <c r="D17" s="60"/>
      <c r="E17" s="60"/>
      <c r="F17" s="60"/>
    </row>
    <row r="18" spans="1:6" ht="14.25" x14ac:dyDescent="0.45">
      <c r="A18" s="136" t="s">
        <v>510</v>
      </c>
      <c r="B18" s="144"/>
      <c r="C18" s="60"/>
      <c r="D18" s="60"/>
      <c r="E18" s="60"/>
      <c r="F18" s="60"/>
    </row>
    <row r="19" spans="1:6" x14ac:dyDescent="0.25">
      <c r="A19" s="136" t="s">
        <v>511</v>
      </c>
      <c r="B19" s="60"/>
      <c r="C19" s="60"/>
      <c r="D19" s="60"/>
      <c r="E19" s="60"/>
      <c r="F19" s="60"/>
    </row>
    <row r="20" spans="1:6" x14ac:dyDescent="0.25">
      <c r="A20" s="136" t="s">
        <v>512</v>
      </c>
      <c r="B20" s="145"/>
      <c r="C20" s="145"/>
      <c r="D20" s="145"/>
      <c r="E20" s="145"/>
      <c r="F20" s="145"/>
    </row>
    <row r="21" spans="1:6" x14ac:dyDescent="0.25">
      <c r="A21" s="136" t="s">
        <v>513</v>
      </c>
      <c r="B21" s="145"/>
      <c r="C21" s="145"/>
      <c r="D21" s="145"/>
      <c r="E21" s="145"/>
      <c r="F21" s="145"/>
    </row>
    <row r="22" spans="1:6" ht="14.25" x14ac:dyDescent="0.45">
      <c r="A22" s="64" t="s">
        <v>514</v>
      </c>
      <c r="B22" s="145"/>
      <c r="C22" s="145"/>
      <c r="D22" s="145"/>
      <c r="E22" s="145"/>
      <c r="F22" s="145"/>
    </row>
    <row r="23" spans="1:6" ht="14.25" x14ac:dyDescent="0.45">
      <c r="A23" s="64" t="s">
        <v>515</v>
      </c>
      <c r="B23" s="145"/>
      <c r="C23" s="145"/>
      <c r="D23" s="145"/>
      <c r="E23" s="145"/>
      <c r="F23" s="145"/>
    </row>
    <row r="24" spans="1:6" x14ac:dyDescent="0.25">
      <c r="A24" s="64" t="s">
        <v>516</v>
      </c>
      <c r="B24" s="146"/>
      <c r="C24" s="60"/>
      <c r="D24" s="60"/>
      <c r="E24" s="60"/>
      <c r="F24" s="60"/>
    </row>
    <row r="25" spans="1:6" x14ac:dyDescent="0.25">
      <c r="A25" s="136" t="s">
        <v>517</v>
      </c>
      <c r="B25" s="146"/>
      <c r="C25" s="60"/>
      <c r="D25" s="60"/>
      <c r="E25" s="60"/>
      <c r="F25" s="60"/>
    </row>
    <row r="26" spans="1:6" x14ac:dyDescent="0.25">
      <c r="A26" s="137"/>
      <c r="B26" s="54"/>
      <c r="C26" s="54"/>
      <c r="D26" s="54"/>
      <c r="E26" s="54"/>
      <c r="F26" s="54"/>
    </row>
    <row r="27" spans="1:6" x14ac:dyDescent="0.25">
      <c r="A27" s="135" t="s">
        <v>518</v>
      </c>
      <c r="B27" s="54"/>
      <c r="C27" s="54"/>
      <c r="D27" s="54"/>
      <c r="E27" s="54"/>
      <c r="F27" s="54"/>
    </row>
    <row r="28" spans="1:6" x14ac:dyDescent="0.25">
      <c r="A28" s="136" t="s">
        <v>519</v>
      </c>
      <c r="B28" s="60"/>
      <c r="C28" s="60"/>
      <c r="D28" s="60"/>
      <c r="E28" s="60"/>
      <c r="F28" s="60"/>
    </row>
    <row r="29" spans="1:6" x14ac:dyDescent="0.25">
      <c r="A29" s="137"/>
      <c r="B29" s="54"/>
      <c r="C29" s="54"/>
      <c r="D29" s="54"/>
      <c r="E29" s="54"/>
      <c r="F29" s="54"/>
    </row>
    <row r="30" spans="1:6" x14ac:dyDescent="0.25">
      <c r="A30" s="135" t="s">
        <v>520</v>
      </c>
      <c r="B30" s="54"/>
      <c r="C30" s="54"/>
      <c r="D30" s="54"/>
      <c r="E30" s="54"/>
      <c r="F30" s="54"/>
    </row>
    <row r="31" spans="1:6" x14ac:dyDescent="0.25">
      <c r="A31" s="136" t="s">
        <v>505</v>
      </c>
      <c r="B31" s="60"/>
      <c r="C31" s="60"/>
      <c r="D31" s="60"/>
      <c r="E31" s="60"/>
      <c r="F31" s="60"/>
    </row>
    <row r="32" spans="1:6" x14ac:dyDescent="0.25">
      <c r="A32" s="136" t="s">
        <v>509</v>
      </c>
      <c r="B32" s="60"/>
      <c r="C32" s="60"/>
      <c r="D32" s="60"/>
      <c r="E32" s="60"/>
      <c r="F32" s="60"/>
    </row>
    <row r="33" spans="1:6" x14ac:dyDescent="0.25">
      <c r="A33" s="136" t="s">
        <v>521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522</v>
      </c>
      <c r="B35" s="54"/>
      <c r="C35" s="54"/>
      <c r="D35" s="54"/>
      <c r="E35" s="54"/>
      <c r="F35" s="54"/>
    </row>
    <row r="36" spans="1:6" x14ac:dyDescent="0.25">
      <c r="A36" s="136" t="s">
        <v>523</v>
      </c>
      <c r="B36" s="60"/>
      <c r="C36" s="60"/>
      <c r="D36" s="60"/>
      <c r="E36" s="60"/>
      <c r="F36" s="60"/>
    </row>
    <row r="37" spans="1:6" x14ac:dyDescent="0.25">
      <c r="A37" s="136" t="s">
        <v>524</v>
      </c>
      <c r="B37" s="60"/>
      <c r="C37" s="60"/>
      <c r="D37" s="60"/>
      <c r="E37" s="60"/>
      <c r="F37" s="60"/>
    </row>
    <row r="38" spans="1:6" x14ac:dyDescent="0.25">
      <c r="A38" s="136" t="s">
        <v>525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526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527</v>
      </c>
      <c r="B42" s="54"/>
      <c r="C42" s="54"/>
      <c r="D42" s="54"/>
      <c r="E42" s="54"/>
      <c r="F42" s="54"/>
    </row>
    <row r="43" spans="1:6" x14ac:dyDescent="0.25">
      <c r="A43" s="136" t="s">
        <v>528</v>
      </c>
      <c r="B43" s="60"/>
      <c r="C43" s="60"/>
      <c r="D43" s="60"/>
      <c r="E43" s="60"/>
      <c r="F43" s="60"/>
    </row>
    <row r="44" spans="1:6" x14ac:dyDescent="0.25">
      <c r="A44" s="136" t="s">
        <v>529</v>
      </c>
      <c r="B44" s="60"/>
      <c r="C44" s="60"/>
      <c r="D44" s="60"/>
      <c r="E44" s="60"/>
      <c r="F44" s="60"/>
    </row>
    <row r="45" spans="1:6" x14ac:dyDescent="0.25">
      <c r="A45" s="136" t="s">
        <v>530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531</v>
      </c>
      <c r="B47" s="54"/>
      <c r="C47" s="54"/>
      <c r="D47" s="54"/>
      <c r="E47" s="54"/>
      <c r="F47" s="54"/>
    </row>
    <row r="48" spans="1:6" x14ac:dyDescent="0.25">
      <c r="A48" s="64" t="s">
        <v>529</v>
      </c>
      <c r="B48" s="145"/>
      <c r="C48" s="145"/>
      <c r="D48" s="145"/>
      <c r="E48" s="145"/>
      <c r="F48" s="145"/>
    </row>
    <row r="49" spans="1:6" x14ac:dyDescent="0.25">
      <c r="A49" s="64" t="s">
        <v>530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532</v>
      </c>
      <c r="B51" s="54"/>
      <c r="C51" s="54"/>
      <c r="D51" s="54"/>
      <c r="E51" s="54"/>
      <c r="F51" s="54"/>
    </row>
    <row r="52" spans="1:6" x14ac:dyDescent="0.25">
      <c r="A52" s="136" t="s">
        <v>529</v>
      </c>
      <c r="B52" s="60"/>
      <c r="C52" s="60"/>
      <c r="D52" s="60"/>
      <c r="E52" s="60"/>
      <c r="F52" s="60"/>
    </row>
    <row r="53" spans="1:6" x14ac:dyDescent="0.25">
      <c r="A53" s="136" t="s">
        <v>530</v>
      </c>
      <c r="B53" s="60"/>
      <c r="C53" s="60"/>
      <c r="D53" s="60"/>
      <c r="E53" s="60"/>
      <c r="F53" s="60"/>
    </row>
    <row r="54" spans="1:6" x14ac:dyDescent="0.25">
      <c r="A54" s="136" t="s">
        <v>533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534</v>
      </c>
      <c r="B56" s="54"/>
      <c r="C56" s="54"/>
      <c r="D56" s="54"/>
      <c r="E56" s="54"/>
      <c r="F56" s="54"/>
    </row>
    <row r="57" spans="1:6" x14ac:dyDescent="0.25">
      <c r="A57" s="136" t="s">
        <v>529</v>
      </c>
      <c r="B57" s="60"/>
      <c r="C57" s="60"/>
      <c r="D57" s="60"/>
      <c r="E57" s="60"/>
      <c r="F57" s="60"/>
    </row>
    <row r="58" spans="1:6" x14ac:dyDescent="0.25">
      <c r="A58" s="136" t="s">
        <v>530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535</v>
      </c>
      <c r="B60" s="54"/>
      <c r="C60" s="54"/>
      <c r="D60" s="54"/>
      <c r="E60" s="54"/>
      <c r="F60" s="54"/>
    </row>
    <row r="61" spans="1:6" x14ac:dyDescent="0.25">
      <c r="A61" s="136" t="s">
        <v>536</v>
      </c>
      <c r="B61" s="60"/>
      <c r="C61" s="60"/>
      <c r="D61" s="60"/>
      <c r="E61" s="60"/>
      <c r="F61" s="60"/>
    </row>
    <row r="62" spans="1:6" x14ac:dyDescent="0.25">
      <c r="A62" s="136" t="s">
        <v>537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538</v>
      </c>
      <c r="B64" s="54"/>
      <c r="C64" s="54"/>
      <c r="D64" s="54"/>
      <c r="E64" s="54"/>
      <c r="F64" s="54"/>
    </row>
    <row r="65" spans="1:6" x14ac:dyDescent="0.25">
      <c r="A65" s="136" t="s">
        <v>539</v>
      </c>
      <c r="B65" s="60"/>
      <c r="C65" s="60"/>
      <c r="D65" s="60"/>
      <c r="E65" s="60"/>
      <c r="F65" s="60"/>
    </row>
    <row r="66" spans="1:6" x14ac:dyDescent="0.25">
      <c r="A66" s="136" t="s">
        <v>540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 t="str">
        <f>'Formato 8'!C6</f>
        <v>NO APLICA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4" t="s">
        <v>544</v>
      </c>
      <c r="B1" s="174"/>
      <c r="C1" s="174"/>
      <c r="D1" s="174"/>
      <c r="E1" s="174"/>
      <c r="F1" s="174"/>
    </row>
    <row r="2" spans="1:6" ht="14.25" x14ac:dyDescent="0.45">
      <c r="A2" s="162" t="str">
        <f>ENTE_PUBLICO_A</f>
        <v>SISTEMA DE AGUA POTABLE Y ALCANTARILLADO DE ROMITA, Gobierno del Estado de Guanajuato (a)</v>
      </c>
      <c r="B2" s="163"/>
      <c r="C2" s="163"/>
      <c r="D2" s="163"/>
      <c r="E2" s="163"/>
      <c r="F2" s="164"/>
    </row>
    <row r="3" spans="1:6" x14ac:dyDescent="0.25">
      <c r="A3" s="165" t="s">
        <v>117</v>
      </c>
      <c r="B3" s="166"/>
      <c r="C3" s="166"/>
      <c r="D3" s="166"/>
      <c r="E3" s="166"/>
      <c r="F3" s="167"/>
    </row>
    <row r="4" spans="1:6" ht="14.25" x14ac:dyDescent="0.45">
      <c r="A4" s="168" t="str">
        <f>PERIODO_INFORME</f>
        <v>Al 31 de diciembre de 2019 y al 30 de marzo de 2020 (b)</v>
      </c>
      <c r="B4" s="169"/>
      <c r="C4" s="169"/>
      <c r="D4" s="169"/>
      <c r="E4" s="169"/>
      <c r="F4" s="170"/>
    </row>
    <row r="5" spans="1:6" ht="14.25" x14ac:dyDescent="0.45">
      <c r="A5" s="171" t="s">
        <v>118</v>
      </c>
      <c r="B5" s="172"/>
      <c r="C5" s="172"/>
      <c r="D5" s="172"/>
      <c r="E5" s="172"/>
      <c r="F5" s="173"/>
    </row>
    <row r="6" spans="1:6" s="3" customFormat="1" ht="28.5" x14ac:dyDescent="0.45">
      <c r="A6" s="132" t="s">
        <v>3283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2778545.22</v>
      </c>
      <c r="C9" s="60">
        <f>SUM(C10:C16)</f>
        <v>2154499.2799999998</v>
      </c>
      <c r="D9" s="100" t="s">
        <v>54</v>
      </c>
      <c r="E9" s="60">
        <f>SUM(E10:E18)</f>
        <v>1666217.16</v>
      </c>
      <c r="F9" s="60">
        <f>SUM(F10:F18)</f>
        <v>2165588.5299999998</v>
      </c>
    </row>
    <row r="10" spans="1:6" x14ac:dyDescent="0.25">
      <c r="A10" s="96" t="s">
        <v>4</v>
      </c>
      <c r="B10" s="60"/>
      <c r="C10" s="60"/>
      <c r="D10" s="101" t="s">
        <v>55</v>
      </c>
      <c r="E10" s="154">
        <v>1794.89</v>
      </c>
      <c r="F10" s="60">
        <v>153387</v>
      </c>
    </row>
    <row r="11" spans="1:6" x14ac:dyDescent="0.25">
      <c r="A11" s="96" t="s">
        <v>5</v>
      </c>
      <c r="B11" s="60"/>
      <c r="C11" s="60"/>
      <c r="D11" s="101" t="s">
        <v>56</v>
      </c>
      <c r="E11" s="154">
        <v>230332.28</v>
      </c>
      <c r="F11" s="60">
        <v>473601.28000000003</v>
      </c>
    </row>
    <row r="12" spans="1:6" x14ac:dyDescent="0.25">
      <c r="A12" s="96" t="s">
        <v>6</v>
      </c>
      <c r="B12" s="154">
        <v>2778545.22</v>
      </c>
      <c r="C12" s="77">
        <v>2154499.2799999998</v>
      </c>
      <c r="D12" s="101" t="s">
        <v>57</v>
      </c>
      <c r="E12" s="155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155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155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155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154">
        <v>1423384.39</v>
      </c>
      <c r="F16" s="60">
        <v>1527894.65</v>
      </c>
    </row>
    <row r="17" spans="1:6" x14ac:dyDescent="0.25">
      <c r="A17" s="95" t="s">
        <v>11</v>
      </c>
      <c r="B17" s="60">
        <f>SUM(B18:B24)</f>
        <v>7793234.8699999992</v>
      </c>
      <c r="C17" s="60">
        <f>SUM(C18:C24)</f>
        <v>7821611.4699999997</v>
      </c>
      <c r="D17" s="101" t="s">
        <v>62</v>
      </c>
      <c r="E17" s="155"/>
      <c r="F17" s="60"/>
    </row>
    <row r="18" spans="1:6" x14ac:dyDescent="0.25">
      <c r="A18" s="97" t="s">
        <v>12</v>
      </c>
      <c r="B18" s="154">
        <v>502314.83</v>
      </c>
      <c r="C18" s="60">
        <v>502314.83</v>
      </c>
      <c r="D18" s="101" t="s">
        <v>63</v>
      </c>
      <c r="E18" s="154">
        <v>10705.6</v>
      </c>
      <c r="F18" s="60">
        <v>10705.6</v>
      </c>
    </row>
    <row r="19" spans="1:6" x14ac:dyDescent="0.25">
      <c r="A19" s="97" t="s">
        <v>13</v>
      </c>
      <c r="B19" s="154">
        <v>4006015.09</v>
      </c>
      <c r="C19" s="60">
        <v>4048931.08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4">
        <v>24256.67</v>
      </c>
      <c r="C20" s="60">
        <v>9205.5499999999993</v>
      </c>
      <c r="D20" s="101" t="s">
        <v>65</v>
      </c>
      <c r="E20" s="60"/>
      <c r="F20" s="60"/>
    </row>
    <row r="21" spans="1:6" x14ac:dyDescent="0.25">
      <c r="A21" s="97" t="s">
        <v>15</v>
      </c>
      <c r="B21" s="154">
        <v>0</v>
      </c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154">
        <v>4700</v>
      </c>
      <c r="C22" s="60">
        <v>4700</v>
      </c>
      <c r="D22" s="101" t="s">
        <v>67</v>
      </c>
      <c r="E22" s="60"/>
      <c r="F22" s="60"/>
    </row>
    <row r="23" spans="1:6" x14ac:dyDescent="0.25">
      <c r="A23" s="97" t="s">
        <v>17</v>
      </c>
      <c r="B23" s="155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4">
        <v>3255948.28</v>
      </c>
      <c r="C24" s="60">
        <v>3256460.01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310862.07</v>
      </c>
      <c r="C25" s="60">
        <f>SUM(C26:C30)</f>
        <v>129310.35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154">
        <v>110000</v>
      </c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4">
        <v>200862.07</v>
      </c>
      <c r="C28" s="60">
        <v>129310.35</v>
      </c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154">
        <v>275099.90999999997</v>
      </c>
      <c r="C37" s="60">
        <v>253397.61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-2982437.43</v>
      </c>
      <c r="C38" s="60">
        <f>SUM(C39:C40)</f>
        <v>-2982437.43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4">
        <v>-2982437.43</v>
      </c>
      <c r="C39" s="154">
        <v>-2982437.43</v>
      </c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8175304.6400000006</v>
      </c>
      <c r="C47" s="156">
        <f>C9+C17+C25+C31+C38+C41+C37</f>
        <v>7376381.2800000003</v>
      </c>
      <c r="D47" s="99" t="s">
        <v>91</v>
      </c>
      <c r="E47" s="61">
        <f>E9+E19+E23+E26+E27+E31+E38+E42</f>
        <v>1666217.16</v>
      </c>
      <c r="F47" s="61">
        <f>F9+F19+F23+F26+F27+F31+F38+F42</f>
        <v>2165588.5299999998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154">
        <v>1681202.56</v>
      </c>
      <c r="C52" s="154">
        <v>1681202.56</v>
      </c>
      <c r="D52" s="100" t="s">
        <v>95</v>
      </c>
      <c r="E52" s="60"/>
      <c r="F52" s="60"/>
    </row>
    <row r="53" spans="1:6" x14ac:dyDescent="0.25">
      <c r="A53" s="95" t="s">
        <v>44</v>
      </c>
      <c r="B53" s="154">
        <v>19604727.510000002</v>
      </c>
      <c r="C53" s="60">
        <v>19565864.579999998</v>
      </c>
      <c r="D53" s="100" t="s">
        <v>96</v>
      </c>
      <c r="E53" s="60"/>
      <c r="F53" s="60"/>
    </row>
    <row r="54" spans="1:6" x14ac:dyDescent="0.25">
      <c r="A54" s="95" t="s">
        <v>45</v>
      </c>
      <c r="B54" s="154">
        <v>93761</v>
      </c>
      <c r="C54" s="154">
        <v>93761</v>
      </c>
      <c r="D54" s="100" t="s">
        <v>97</v>
      </c>
      <c r="E54" s="60"/>
      <c r="F54" s="60"/>
    </row>
    <row r="55" spans="1:6" x14ac:dyDescent="0.25">
      <c r="A55" s="95" t="s">
        <v>46</v>
      </c>
      <c r="B55" s="154">
        <v>-5976608.0999999996</v>
      </c>
      <c r="C55" s="154">
        <v>-5976608.0999999996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1666217.16</v>
      </c>
      <c r="F59" s="61">
        <f>F47+F57</f>
        <v>2165588.5299999998</v>
      </c>
    </row>
    <row r="60" spans="1:6" x14ac:dyDescent="0.25">
      <c r="A60" s="55" t="s">
        <v>50</v>
      </c>
      <c r="B60" s="61">
        <f>SUM(B50:B58)</f>
        <v>15403082.970000001</v>
      </c>
      <c r="C60" s="61">
        <f>SUM(C50:C58)</f>
        <v>15364220.039999997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23578387.609999999</v>
      </c>
      <c r="C62" s="61">
        <f>SUM(C47+C60)</f>
        <v>22740601.319999997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14307467.43</v>
      </c>
      <c r="F63" s="77">
        <f>SUM(F64:F66)</f>
        <v>14307467.43</v>
      </c>
    </row>
    <row r="64" spans="1:6" x14ac:dyDescent="0.25">
      <c r="A64" s="54"/>
      <c r="B64" s="54"/>
      <c r="C64" s="54"/>
      <c r="D64" s="103" t="s">
        <v>103</v>
      </c>
      <c r="E64" s="77">
        <v>14307467.43</v>
      </c>
      <c r="F64" s="77">
        <v>14307467.43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7604703.0200000005</v>
      </c>
      <c r="F68" s="77">
        <f>SUM(F69:F73)</f>
        <v>6267545.3599999994</v>
      </c>
    </row>
    <row r="69" spans="1:6" x14ac:dyDescent="0.25">
      <c r="A69" s="12"/>
      <c r="B69" s="54"/>
      <c r="C69" s="54"/>
      <c r="D69" s="103" t="s">
        <v>107</v>
      </c>
      <c r="E69" s="154">
        <v>1337157.6599999999</v>
      </c>
      <c r="F69" s="77">
        <v>1731373.85</v>
      </c>
    </row>
    <row r="70" spans="1:6" x14ac:dyDescent="0.25">
      <c r="A70" s="12"/>
      <c r="B70" s="54"/>
      <c r="C70" s="54"/>
      <c r="D70" s="103" t="s">
        <v>108</v>
      </c>
      <c r="E70" s="154">
        <v>6267545.3600000003</v>
      </c>
      <c r="F70" s="77">
        <v>4536171.51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21912170.449999999</v>
      </c>
      <c r="F79" s="61">
        <f>F63+F68+F75</f>
        <v>20575012.789999999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23578387.609999999</v>
      </c>
      <c r="F81" s="61">
        <f>F59+F79</f>
        <v>22740601.32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2778545.22</v>
      </c>
      <c r="Q4" s="18">
        <f>'Formato 1'!C9</f>
        <v>2154499.2799999998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2778545.22</v>
      </c>
      <c r="Q7" s="18">
        <f>'Formato 1'!C12</f>
        <v>2154499.2799999998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7793234.8699999992</v>
      </c>
      <c r="Q12" s="18">
        <f>'Formato 1'!C17</f>
        <v>7821611.4699999997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502314.83</v>
      </c>
      <c r="Q13" s="18">
        <f>'Formato 1'!C18</f>
        <v>502314.83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4006015.09</v>
      </c>
      <c r="Q14" s="18">
        <f>'Formato 1'!C19</f>
        <v>4048931.08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24256.67</v>
      </c>
      <c r="Q15" s="18">
        <f>'Formato 1'!C20</f>
        <v>9205.5499999999993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4700</v>
      </c>
      <c r="Q17" s="18">
        <f>'Formato 1'!C22</f>
        <v>4700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3255948.28</v>
      </c>
      <c r="Q19" s="18">
        <f>'Formato 1'!C24</f>
        <v>3256460.01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310862.07</v>
      </c>
      <c r="Q20" s="18">
        <f>'Formato 1'!C25</f>
        <v>129310.35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110000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200862.07</v>
      </c>
      <c r="Q23" s="18">
        <f>'Formato 1'!C28</f>
        <v>129310.35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275099.90999999997</v>
      </c>
      <c r="Q32" s="18">
        <f>'Formato 1'!C37</f>
        <v>253397.61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275099.90999999997</v>
      </c>
      <c r="Q33" s="18">
        <f>'Formato 1'!C37</f>
        <v>253397.61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-2982437.43</v>
      </c>
      <c r="Q34" s="18">
        <f>'Formato 1'!C38</f>
        <v>-2982437.43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-2982437.43</v>
      </c>
      <c r="Q35" s="18">
        <f>'Formato 1'!C39</f>
        <v>-2982437.43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8175304.6400000006</v>
      </c>
      <c r="Q42" s="18">
        <f>'Formato 1'!C47</f>
        <v>7376381.2800000003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1681202.56</v>
      </c>
      <c r="Q46">
        <f>'Formato 1'!C52</f>
        <v>1681202.56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19604727.510000002</v>
      </c>
      <c r="Q47">
        <f>'Formato 1'!C53</f>
        <v>19565864.579999998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93761</v>
      </c>
      <c r="Q48">
        <f>'Formato 1'!C54</f>
        <v>93761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-5976608.0999999996</v>
      </c>
      <c r="Q49">
        <f>'Formato 1'!C55</f>
        <v>-5976608.0999999996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15403082.970000001</v>
      </c>
      <c r="Q53">
        <f>'Formato 1'!C60</f>
        <v>15364220.039999997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23578387.609999999</v>
      </c>
      <c r="Q54">
        <f>'Formato 1'!C62</f>
        <v>22740601.319999997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1666217.16</v>
      </c>
      <c r="Q57">
        <f>'Formato 1'!F9</f>
        <v>2165588.5299999998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1794.89</v>
      </c>
      <c r="Q58">
        <f>'Formato 1'!F10</f>
        <v>153387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230332.28</v>
      </c>
      <c r="Q59">
        <f>'Formato 1'!F11</f>
        <v>473601.28000000003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1423384.39</v>
      </c>
      <c r="Q64">
        <f>'Formato 1'!F16</f>
        <v>1527894.65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10705.6</v>
      </c>
      <c r="Q66">
        <f>'Formato 1'!F18</f>
        <v>10705.6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1666217.16</v>
      </c>
      <c r="Q95">
        <f>'Formato 1'!F47</f>
        <v>2165588.5299999998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1666217.16</v>
      </c>
      <c r="Q104">
        <f>'Formato 1'!F59</f>
        <v>2165588.5299999998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14307467.43</v>
      </c>
      <c r="Q106">
        <f>'Formato 1'!F63</f>
        <v>14307467.43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14307467.43</v>
      </c>
      <c r="Q107">
        <f>'Formato 1'!F64</f>
        <v>14307467.43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7604703.0200000005</v>
      </c>
      <c r="Q110">
        <f>'Formato 1'!F68</f>
        <v>6267545.3599999994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1337157.6599999999</v>
      </c>
      <c r="Q111">
        <f>'Formato 1'!F69</f>
        <v>1731373.85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6267545.3600000003</v>
      </c>
      <c r="Q112">
        <f>'Formato 1'!F70</f>
        <v>4536171.51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21912170.449999999</v>
      </c>
      <c r="Q119">
        <f>'Formato 1'!F79</f>
        <v>20575012.789999999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23578387.609999999</v>
      </c>
      <c r="Q120">
        <f>'Formato 1'!F81</f>
        <v>22740601.32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0" zoomScale="90" zoomScaleNormal="90" workbookViewId="0">
      <selection activeCell="A47" sqref="A4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6" t="s">
        <v>543</v>
      </c>
      <c r="B1" s="176"/>
      <c r="C1" s="176"/>
      <c r="D1" s="176"/>
      <c r="E1" s="176"/>
      <c r="F1" s="176"/>
      <c r="G1" s="176"/>
      <c r="H1" s="176"/>
    </row>
    <row r="2" spans="1:9" ht="14.25" x14ac:dyDescent="0.45">
      <c r="A2" s="162" t="str">
        <f>ENTE_PUBLICO_A</f>
        <v>SISTEMA DE AGUA POTABLE Y ALCANTARILLADO DE ROMITA, Gobierno del Estado de Guanajuato (a)</v>
      </c>
      <c r="B2" s="163"/>
      <c r="C2" s="163"/>
      <c r="D2" s="163"/>
      <c r="E2" s="163"/>
      <c r="F2" s="163"/>
      <c r="G2" s="163"/>
      <c r="H2" s="164"/>
    </row>
    <row r="3" spans="1:9" x14ac:dyDescent="0.25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 ht="14.25" x14ac:dyDescent="0.45">
      <c r="A4" s="168" t="str">
        <f>PERIODO_INFORME</f>
        <v>Al 31 de diciembre de 2019 y al 30 de marzo de 2020 (b)</v>
      </c>
      <c r="B4" s="169"/>
      <c r="C4" s="169"/>
      <c r="D4" s="169"/>
      <c r="E4" s="169"/>
      <c r="F4" s="169"/>
      <c r="G4" s="169"/>
      <c r="H4" s="170"/>
    </row>
    <row r="5" spans="1:9" ht="14.25" x14ac:dyDescent="0.45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441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442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443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444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445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446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5" t="s">
        <v>3299</v>
      </c>
      <c r="B33" s="175"/>
      <c r="C33" s="175"/>
      <c r="D33" s="175"/>
      <c r="E33" s="175"/>
      <c r="F33" s="175"/>
      <c r="G33" s="175"/>
      <c r="H33" s="175"/>
    </row>
    <row r="34" spans="1:8" ht="12" customHeight="1" x14ac:dyDescent="0.25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 x14ac:dyDescent="0.25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 x14ac:dyDescent="0.25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 x14ac:dyDescent="0.25">
      <c r="A37" s="175"/>
      <c r="B37" s="175"/>
      <c r="C37" s="175"/>
      <c r="D37" s="175"/>
      <c r="E37" s="175"/>
      <c r="F37" s="175"/>
      <c r="G37" s="175"/>
      <c r="H37" s="17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447</v>
      </c>
      <c r="B42" s="60"/>
      <c r="C42" s="60"/>
      <c r="D42" s="60"/>
      <c r="E42" s="60"/>
      <c r="F42" s="60"/>
    </row>
    <row r="43" spans="1:8" s="24" customFormat="1" x14ac:dyDescent="0.25">
      <c r="A43" s="109" t="s">
        <v>448</v>
      </c>
      <c r="B43" s="60"/>
      <c r="C43" s="60"/>
      <c r="D43" s="60"/>
      <c r="E43" s="60"/>
      <c r="F43" s="60"/>
    </row>
    <row r="44" spans="1:8" s="24" customFormat="1" x14ac:dyDescent="0.25">
      <c r="A44" s="109" t="s">
        <v>449</v>
      </c>
      <c r="B44" s="60"/>
      <c r="C44" s="60"/>
      <c r="D44" s="60"/>
      <c r="E44" s="60"/>
      <c r="F44" s="60"/>
    </row>
    <row r="45" spans="1:8" x14ac:dyDescent="0.25">
      <c r="A45" s="19" t="s">
        <v>685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4" t="s">
        <v>542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 ht="14.25" x14ac:dyDescent="0.45">
      <c r="A2" s="162" t="str">
        <f>ENTE_PUBLICO_A</f>
        <v>SISTEMA DE AGUA POTABLE Y ALCANTARILLADO DE ROMITA,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 x14ac:dyDescent="0.25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 ht="14.25" x14ac:dyDescent="0.45">
      <c r="A4" s="168" t="str">
        <f>TRIMESTRE</f>
        <v>Del 1 de enero al 30 de marzo de 2020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 ht="14.25" x14ac:dyDescent="0.45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2020 (k)</v>
      </c>
      <c r="J6" s="130" t="str">
        <f>MONTO2</f>
        <v>Monto pagado de la inversión actualizado al 30 de marzo de 2020 (l)</v>
      </c>
      <c r="K6" s="130" t="str">
        <f>SALDO_PENDIENTE</f>
        <v>Saldo pendiente por pagar de la inversión al 30 de marzo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HP</cp:lastModifiedBy>
  <cp:lastPrinted>2020-04-30T19:40:23Z</cp:lastPrinted>
  <dcterms:created xsi:type="dcterms:W3CDTF">2017-01-19T17:59:06Z</dcterms:created>
  <dcterms:modified xsi:type="dcterms:W3CDTF">2020-04-30T20:07:06Z</dcterms:modified>
</cp:coreProperties>
</file>